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sky\Desktop\Stavby 2023\Pelhřimov\rozpočet\"/>
    </mc:Choice>
  </mc:AlternateContent>
  <bookViews>
    <workbookView xWindow="0" yWindow="0" windowWidth="28410" windowHeight="10710" activeTab="2"/>
  </bookViews>
  <sheets>
    <sheet name="Rekapitulace stavby" sheetId="1" r:id="rId1"/>
    <sheet name="VRN - Vedlejší a ostatní ..." sheetId="2" r:id="rId2"/>
    <sheet name="01 - Architektonicko-stav..." sheetId="3" r:id="rId3"/>
    <sheet name="IO-01 - Terénní úpravy" sheetId="4" r:id="rId4"/>
  </sheets>
  <definedNames>
    <definedName name="_xlnm._FilterDatabase" localSheetId="2" hidden="1">'01 - Architektonicko-stav...'!$C$135:$K$571</definedName>
    <definedName name="_xlnm._FilterDatabase" localSheetId="3" hidden="1">'IO-01 - Terénní úpravy'!$C$126:$K$349</definedName>
    <definedName name="_xlnm._FilterDatabase" localSheetId="1" hidden="1">'VRN - Vedlejší a ostatní ...'!$C$121:$K$148</definedName>
    <definedName name="_xlnm.Print_Titles" localSheetId="2">'01 - Architektonicko-stav...'!$135:$135</definedName>
    <definedName name="_xlnm.Print_Titles" localSheetId="3">'IO-01 - Terénní úpravy'!$126:$126</definedName>
    <definedName name="_xlnm.Print_Titles" localSheetId="0">'Rekapitulace stavby'!$92:$92</definedName>
    <definedName name="_xlnm.Print_Titles" localSheetId="1">'VRN - Vedlejší a ostatní ...'!$121:$121</definedName>
    <definedName name="_xlnm.Print_Area" localSheetId="2">'01 - Architektonicko-stav...'!$C$4:$J$76,'01 - Architektonicko-stav...'!$C$82:$J$115,'01 - Architektonicko-stav...'!$C$121:$K$571</definedName>
    <definedName name="_xlnm.Print_Area" localSheetId="3">'IO-01 - Terénní úpravy'!$C$4:$J$76,'IO-01 - Terénní úpravy'!$C$82:$J$106,'IO-01 - Terénní úpravy'!$C$112:$K$349</definedName>
    <definedName name="_xlnm.Print_Area" localSheetId="0">'Rekapitulace stavby'!$D$4:$AO$76,'Rekapitulace stavby'!$C$82:$AQ$101</definedName>
    <definedName name="_xlnm.Print_Area" localSheetId="1">'VRN - Vedlejší a ostatní ...'!$C$4:$J$76,'VRN - Vedlejší a ostatní ...'!$C$82:$J$101,'VRN - Vedlejší a ostatní ...'!$C$107:$K$148</definedName>
  </definedNames>
  <calcPr calcId="162913"/>
</workbook>
</file>

<file path=xl/calcChain.xml><?xml version="1.0" encoding="utf-8"?>
<calcChain xmlns="http://schemas.openxmlformats.org/spreadsheetml/2006/main">
  <c r="J39" i="4" l="1"/>
  <c r="J38" i="4"/>
  <c r="AY100" i="1"/>
  <c r="J37" i="4"/>
  <c r="AX100" i="1"/>
  <c r="BI348" i="4"/>
  <c r="BH348" i="4"/>
  <c r="BG348" i="4"/>
  <c r="BF348" i="4"/>
  <c r="T348" i="4"/>
  <c r="T347" i="4"/>
  <c r="R348" i="4"/>
  <c r="R347" i="4"/>
  <c r="P348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0" i="4"/>
  <c r="BH320" i="4"/>
  <c r="BG320" i="4"/>
  <c r="BF320" i="4"/>
  <c r="T320" i="4"/>
  <c r="R320" i="4"/>
  <c r="P320" i="4"/>
  <c r="BI315" i="4"/>
  <c r="BH315" i="4"/>
  <c r="BG315" i="4"/>
  <c r="BF315" i="4"/>
  <c r="T315" i="4"/>
  <c r="R315" i="4"/>
  <c r="P315" i="4"/>
  <c r="BI310" i="4"/>
  <c r="BH310" i="4"/>
  <c r="BG310" i="4"/>
  <c r="BF310" i="4"/>
  <c r="T310" i="4"/>
  <c r="R310" i="4"/>
  <c r="P310" i="4"/>
  <c r="BI306" i="4"/>
  <c r="BH306" i="4"/>
  <c r="BG306" i="4"/>
  <c r="BF306" i="4"/>
  <c r="T306" i="4"/>
  <c r="R306" i="4"/>
  <c r="P306" i="4"/>
  <c r="BI301" i="4"/>
  <c r="BH301" i="4"/>
  <c r="BG301" i="4"/>
  <c r="BF301" i="4"/>
  <c r="T301" i="4"/>
  <c r="R301" i="4"/>
  <c r="P301" i="4"/>
  <c r="BI295" i="4"/>
  <c r="BH295" i="4"/>
  <c r="BG295" i="4"/>
  <c r="BF295" i="4"/>
  <c r="T295" i="4"/>
  <c r="R295" i="4"/>
  <c r="P295" i="4"/>
  <c r="BI291" i="4"/>
  <c r="BH291" i="4"/>
  <c r="BG291" i="4"/>
  <c r="BF291" i="4"/>
  <c r="T291" i="4"/>
  <c r="R291" i="4"/>
  <c r="P291" i="4"/>
  <c r="BI286" i="4"/>
  <c r="BH286" i="4"/>
  <c r="BG286" i="4"/>
  <c r="BF286" i="4"/>
  <c r="T286" i="4"/>
  <c r="R286" i="4"/>
  <c r="P286" i="4"/>
  <c r="BI281" i="4"/>
  <c r="BH281" i="4"/>
  <c r="BG281" i="4"/>
  <c r="BF281" i="4"/>
  <c r="T281" i="4"/>
  <c r="R281" i="4"/>
  <c r="P281" i="4"/>
  <c r="BI276" i="4"/>
  <c r="BH276" i="4"/>
  <c r="BG276" i="4"/>
  <c r="BF276" i="4"/>
  <c r="T276" i="4"/>
  <c r="R276" i="4"/>
  <c r="P276" i="4"/>
  <c r="BI271" i="4"/>
  <c r="BH271" i="4"/>
  <c r="BG271" i="4"/>
  <c r="BF271" i="4"/>
  <c r="T271" i="4"/>
  <c r="R271" i="4"/>
  <c r="P271" i="4"/>
  <c r="BI266" i="4"/>
  <c r="BH266" i="4"/>
  <c r="BG266" i="4"/>
  <c r="BF266" i="4"/>
  <c r="T266" i="4"/>
  <c r="R266" i="4"/>
  <c r="P266" i="4"/>
  <c r="BI261" i="4"/>
  <c r="BH261" i="4"/>
  <c r="BG261" i="4"/>
  <c r="BF261" i="4"/>
  <c r="T261" i="4"/>
  <c r="R261" i="4"/>
  <c r="P261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5" i="4"/>
  <c r="BH245" i="4"/>
  <c r="BG245" i="4"/>
  <c r="BF245" i="4"/>
  <c r="T245" i="4"/>
  <c r="R245" i="4"/>
  <c r="P245" i="4"/>
  <c r="BI240" i="4"/>
  <c r="BH240" i="4"/>
  <c r="BG240" i="4"/>
  <c r="BF240" i="4"/>
  <c r="T240" i="4"/>
  <c r="R240" i="4"/>
  <c r="P240" i="4"/>
  <c r="BI235" i="4"/>
  <c r="BH235" i="4"/>
  <c r="BG235" i="4"/>
  <c r="BF235" i="4"/>
  <c r="T235" i="4"/>
  <c r="R235" i="4"/>
  <c r="P235" i="4"/>
  <c r="BI228" i="4"/>
  <c r="BH228" i="4"/>
  <c r="BG228" i="4"/>
  <c r="BF228" i="4"/>
  <c r="T228" i="4"/>
  <c r="R228" i="4"/>
  <c r="P228" i="4"/>
  <c r="BI217" i="4"/>
  <c r="BH217" i="4"/>
  <c r="BG217" i="4"/>
  <c r="BF217" i="4"/>
  <c r="T217" i="4"/>
  <c r="R217" i="4"/>
  <c r="P217" i="4"/>
  <c r="BI210" i="4"/>
  <c r="BH210" i="4"/>
  <c r="BG210" i="4"/>
  <c r="BF210" i="4"/>
  <c r="T210" i="4"/>
  <c r="R210" i="4"/>
  <c r="P210" i="4"/>
  <c r="BI203" i="4"/>
  <c r="BH203" i="4"/>
  <c r="BG203" i="4"/>
  <c r="BF203" i="4"/>
  <c r="T203" i="4"/>
  <c r="R203" i="4"/>
  <c r="P203" i="4"/>
  <c r="BI198" i="4"/>
  <c r="BH198" i="4"/>
  <c r="BG198" i="4"/>
  <c r="BF198" i="4"/>
  <c r="T198" i="4"/>
  <c r="R198" i="4"/>
  <c r="P198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7" i="4"/>
  <c r="BH147" i="4"/>
  <c r="BG147" i="4"/>
  <c r="BF147" i="4"/>
  <c r="T147" i="4"/>
  <c r="R147" i="4"/>
  <c r="P147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94" i="4" s="1"/>
  <c r="J25" i="4"/>
  <c r="J20" i="4"/>
  <c r="E20" i="4"/>
  <c r="F124" i="4"/>
  <c r="J19" i="4"/>
  <c r="J14" i="4"/>
  <c r="J91" i="4" s="1"/>
  <c r="E7" i="4"/>
  <c r="E115" i="4"/>
  <c r="J39" i="3"/>
  <c r="J38" i="3"/>
  <c r="AY98" i="1"/>
  <c r="J37" i="3"/>
  <c r="AX98" i="1"/>
  <c r="BI570" i="3"/>
  <c r="BH570" i="3"/>
  <c r="BG570" i="3"/>
  <c r="BF570" i="3"/>
  <c r="T570" i="3"/>
  <c r="R570" i="3"/>
  <c r="P570" i="3"/>
  <c r="BI566" i="3"/>
  <c r="BH566" i="3"/>
  <c r="BG566" i="3"/>
  <c r="BF566" i="3"/>
  <c r="T566" i="3"/>
  <c r="R566" i="3"/>
  <c r="P566" i="3"/>
  <c r="BI561" i="3"/>
  <c r="BH561" i="3"/>
  <c r="BG561" i="3"/>
  <c r="BF561" i="3"/>
  <c r="T561" i="3"/>
  <c r="R561" i="3"/>
  <c r="P561" i="3"/>
  <c r="BI559" i="3"/>
  <c r="BH559" i="3"/>
  <c r="BG559" i="3"/>
  <c r="BF559" i="3"/>
  <c r="T559" i="3"/>
  <c r="R559" i="3"/>
  <c r="P559" i="3"/>
  <c r="BI552" i="3"/>
  <c r="BH552" i="3"/>
  <c r="BG552" i="3"/>
  <c r="BF552" i="3"/>
  <c r="T552" i="3"/>
  <c r="R552" i="3"/>
  <c r="P552" i="3"/>
  <c r="BI547" i="3"/>
  <c r="BH547" i="3"/>
  <c r="BG547" i="3"/>
  <c r="BF547" i="3"/>
  <c r="T547" i="3"/>
  <c r="R547" i="3"/>
  <c r="P547" i="3"/>
  <c r="BI544" i="3"/>
  <c r="BH544" i="3"/>
  <c r="BG544" i="3"/>
  <c r="BF544" i="3"/>
  <c r="T544" i="3"/>
  <c r="R544" i="3"/>
  <c r="P544" i="3"/>
  <c r="BI541" i="3"/>
  <c r="BH541" i="3"/>
  <c r="BG541" i="3"/>
  <c r="BF541" i="3"/>
  <c r="T541" i="3"/>
  <c r="R541" i="3"/>
  <c r="P541" i="3"/>
  <c r="BI536" i="3"/>
  <c r="BH536" i="3"/>
  <c r="BG536" i="3"/>
  <c r="BF536" i="3"/>
  <c r="T536" i="3"/>
  <c r="R536" i="3"/>
  <c r="P536" i="3"/>
  <c r="BI533" i="3"/>
  <c r="BH533" i="3"/>
  <c r="BG533" i="3"/>
  <c r="BF533" i="3"/>
  <c r="T533" i="3"/>
  <c r="R533" i="3"/>
  <c r="P533" i="3"/>
  <c r="BI526" i="3"/>
  <c r="BH526" i="3"/>
  <c r="BG526" i="3"/>
  <c r="BF526" i="3"/>
  <c r="T526" i="3"/>
  <c r="R526" i="3"/>
  <c r="P526" i="3"/>
  <c r="BI521" i="3"/>
  <c r="BH521" i="3"/>
  <c r="BG521" i="3"/>
  <c r="BF521" i="3"/>
  <c r="T521" i="3"/>
  <c r="R521" i="3"/>
  <c r="P521" i="3"/>
  <c r="BI520" i="3"/>
  <c r="BH520" i="3"/>
  <c r="BG520" i="3"/>
  <c r="BF520" i="3"/>
  <c r="T520" i="3"/>
  <c r="R520" i="3"/>
  <c r="P520" i="3"/>
  <c r="BI519" i="3"/>
  <c r="BH519" i="3"/>
  <c r="BG519" i="3"/>
  <c r="BF519" i="3"/>
  <c r="T519" i="3"/>
  <c r="R519" i="3"/>
  <c r="P519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3" i="3"/>
  <c r="BH503" i="3"/>
  <c r="BG503" i="3"/>
  <c r="BF503" i="3"/>
  <c r="T503" i="3"/>
  <c r="R503" i="3"/>
  <c r="P503" i="3"/>
  <c r="BI501" i="3"/>
  <c r="BH501" i="3"/>
  <c r="BG501" i="3"/>
  <c r="BF501" i="3"/>
  <c r="T501" i="3"/>
  <c r="R501" i="3"/>
  <c r="P501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2" i="3"/>
  <c r="BH492" i="3"/>
  <c r="BG492" i="3"/>
  <c r="BF492" i="3"/>
  <c r="T492" i="3"/>
  <c r="R492" i="3"/>
  <c r="P492" i="3"/>
  <c r="BI490" i="3"/>
  <c r="BH490" i="3"/>
  <c r="BG490" i="3"/>
  <c r="BF490" i="3"/>
  <c r="T490" i="3"/>
  <c r="R490" i="3"/>
  <c r="P490" i="3"/>
  <c r="BI488" i="3"/>
  <c r="BH488" i="3"/>
  <c r="BG488" i="3"/>
  <c r="BF488" i="3"/>
  <c r="T488" i="3"/>
  <c r="R488" i="3"/>
  <c r="P488" i="3"/>
  <c r="BI485" i="3"/>
  <c r="BH485" i="3"/>
  <c r="BG485" i="3"/>
  <c r="BF485" i="3"/>
  <c r="T485" i="3"/>
  <c r="R485" i="3"/>
  <c r="P485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5" i="3"/>
  <c r="BH475" i="3"/>
  <c r="BG475" i="3"/>
  <c r="BF475" i="3"/>
  <c r="T475" i="3"/>
  <c r="R475" i="3"/>
  <c r="P475" i="3"/>
  <c r="BI473" i="3"/>
  <c r="BH473" i="3"/>
  <c r="BG473" i="3"/>
  <c r="BF473" i="3"/>
  <c r="T473" i="3"/>
  <c r="R473" i="3"/>
  <c r="P473" i="3"/>
  <c r="BI471" i="3"/>
  <c r="BH471" i="3"/>
  <c r="BG471" i="3"/>
  <c r="BF471" i="3"/>
  <c r="T471" i="3"/>
  <c r="R471" i="3"/>
  <c r="P471" i="3"/>
  <c r="BI466" i="3"/>
  <c r="BH466" i="3"/>
  <c r="BG466" i="3"/>
  <c r="BF466" i="3"/>
  <c r="T466" i="3"/>
  <c r="R466" i="3"/>
  <c r="P466" i="3"/>
  <c r="BI462" i="3"/>
  <c r="BH462" i="3"/>
  <c r="BG462" i="3"/>
  <c r="BF462" i="3"/>
  <c r="T462" i="3"/>
  <c r="T461" i="3"/>
  <c r="R462" i="3"/>
  <c r="R461" i="3"/>
  <c r="P462" i="3"/>
  <c r="P461" i="3" s="1"/>
  <c r="BI456" i="3"/>
  <c r="BH456" i="3"/>
  <c r="BG456" i="3"/>
  <c r="BF456" i="3"/>
  <c r="T456" i="3"/>
  <c r="R456" i="3"/>
  <c r="P456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R448" i="3"/>
  <c r="P448" i="3"/>
  <c r="BI442" i="3"/>
  <c r="BH442" i="3"/>
  <c r="BG442" i="3"/>
  <c r="BF442" i="3"/>
  <c r="T442" i="3"/>
  <c r="R442" i="3"/>
  <c r="P442" i="3"/>
  <c r="BI437" i="3"/>
  <c r="BH437" i="3"/>
  <c r="BG437" i="3"/>
  <c r="BF437" i="3"/>
  <c r="T437" i="3"/>
  <c r="R437" i="3"/>
  <c r="P437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R397" i="3"/>
  <c r="P404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T397" i="3" s="1"/>
  <c r="R398" i="3"/>
  <c r="P398" i="3"/>
  <c r="P397" i="3" s="1"/>
  <c r="BI395" i="3"/>
  <c r="BH395" i="3"/>
  <c r="BG395" i="3"/>
  <c r="BF395" i="3"/>
  <c r="T395" i="3"/>
  <c r="R395" i="3"/>
  <c r="P395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78" i="3"/>
  <c r="BH378" i="3"/>
  <c r="BG378" i="3"/>
  <c r="BF378" i="3"/>
  <c r="T378" i="3"/>
  <c r="R378" i="3"/>
  <c r="P378" i="3"/>
  <c r="BI376" i="3"/>
  <c r="BH376" i="3"/>
  <c r="BG376" i="3"/>
  <c r="BF376" i="3"/>
  <c r="T376" i="3"/>
  <c r="R376" i="3"/>
  <c r="P376" i="3"/>
  <c r="BI367" i="3"/>
  <c r="BH367" i="3"/>
  <c r="BG367" i="3"/>
  <c r="BF367" i="3"/>
  <c r="T367" i="3"/>
  <c r="R367" i="3"/>
  <c r="P367" i="3"/>
  <c r="BI361" i="3"/>
  <c r="BH361" i="3"/>
  <c r="BG361" i="3"/>
  <c r="BF361" i="3"/>
  <c r="T361" i="3"/>
  <c r="R361" i="3"/>
  <c r="P361" i="3"/>
  <c r="BI355" i="3"/>
  <c r="BH355" i="3"/>
  <c r="BG355" i="3"/>
  <c r="BF355" i="3"/>
  <c r="T355" i="3"/>
  <c r="R355" i="3"/>
  <c r="P355" i="3"/>
  <c r="BI349" i="3"/>
  <c r="BH349" i="3"/>
  <c r="BG349" i="3"/>
  <c r="BF349" i="3"/>
  <c r="T349" i="3"/>
  <c r="R349" i="3"/>
  <c r="P349" i="3"/>
  <c r="BI341" i="3"/>
  <c r="BH341" i="3"/>
  <c r="BG341" i="3"/>
  <c r="BF341" i="3"/>
  <c r="T341" i="3"/>
  <c r="R341" i="3"/>
  <c r="P341" i="3"/>
  <c r="BI334" i="3"/>
  <c r="BH334" i="3"/>
  <c r="BG334" i="3"/>
  <c r="BF334" i="3"/>
  <c r="T334" i="3"/>
  <c r="R334" i="3"/>
  <c r="P334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81" i="3"/>
  <c r="BH281" i="3"/>
  <c r="BG281" i="3"/>
  <c r="BF281" i="3"/>
  <c r="T281" i="3"/>
  <c r="R281" i="3"/>
  <c r="P281" i="3"/>
  <c r="BI266" i="3"/>
  <c r="BH266" i="3"/>
  <c r="BG266" i="3"/>
  <c r="BF266" i="3"/>
  <c r="T266" i="3"/>
  <c r="R266" i="3"/>
  <c r="P266" i="3"/>
  <c r="BI260" i="3"/>
  <c r="BH260" i="3"/>
  <c r="BG260" i="3"/>
  <c r="BF260" i="3"/>
  <c r="T260" i="3"/>
  <c r="R260" i="3"/>
  <c r="P260" i="3"/>
  <c r="BI256" i="3"/>
  <c r="BH256" i="3"/>
  <c r="BG256" i="3"/>
  <c r="BF256" i="3"/>
  <c r="T256" i="3"/>
  <c r="R256" i="3"/>
  <c r="P256" i="3"/>
  <c r="BI252" i="3"/>
  <c r="BH252" i="3"/>
  <c r="BG252" i="3"/>
  <c r="BF252" i="3"/>
  <c r="T252" i="3"/>
  <c r="R252" i="3"/>
  <c r="P252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5" i="3"/>
  <c r="BH175" i="3"/>
  <c r="BG175" i="3"/>
  <c r="BF175" i="3"/>
  <c r="T175" i="3"/>
  <c r="R175" i="3"/>
  <c r="P175" i="3"/>
  <c r="BI167" i="3"/>
  <c r="BH167" i="3"/>
  <c r="BG167" i="3"/>
  <c r="BF167" i="3"/>
  <c r="T167" i="3"/>
  <c r="R167" i="3"/>
  <c r="P167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6" i="3"/>
  <c r="BH146" i="3"/>
  <c r="BG146" i="3"/>
  <c r="BF146" i="3"/>
  <c r="T146" i="3"/>
  <c r="R146" i="3"/>
  <c r="P146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J132" i="3"/>
  <c r="F132" i="3"/>
  <c r="F130" i="3"/>
  <c r="E128" i="3"/>
  <c r="J93" i="3"/>
  <c r="F93" i="3"/>
  <c r="F91" i="3"/>
  <c r="E89" i="3"/>
  <c r="J26" i="3"/>
  <c r="E26" i="3"/>
  <c r="J133" i="3" s="1"/>
  <c r="J25" i="3"/>
  <c r="J20" i="3"/>
  <c r="E20" i="3"/>
  <c r="F94" i="3"/>
  <c r="J19" i="3"/>
  <c r="J14" i="3"/>
  <c r="J130" i="3"/>
  <c r="E7" i="3"/>
  <c r="E124" i="3" s="1"/>
  <c r="J39" i="2"/>
  <c r="J38" i="2"/>
  <c r="AY96" i="1"/>
  <c r="J37" i="2"/>
  <c r="AX96" i="1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8" i="2"/>
  <c r="F118" i="2"/>
  <c r="F116" i="2"/>
  <c r="E114" i="2"/>
  <c r="J93" i="2"/>
  <c r="F93" i="2"/>
  <c r="F91" i="2"/>
  <c r="E89" i="2"/>
  <c r="J26" i="2"/>
  <c r="E26" i="2"/>
  <c r="J94" i="2" s="1"/>
  <c r="J25" i="2"/>
  <c r="J20" i="2"/>
  <c r="E20" i="2"/>
  <c r="F119" i="2" s="1"/>
  <c r="J19" i="2"/>
  <c r="J14" i="2"/>
  <c r="J91" i="2"/>
  <c r="E7" i="2"/>
  <c r="E110" i="2" s="1"/>
  <c r="L90" i="1"/>
  <c r="AM90" i="1"/>
  <c r="AM89" i="1"/>
  <c r="L89" i="1"/>
  <c r="AM87" i="1"/>
  <c r="L87" i="1"/>
  <c r="L85" i="1"/>
  <c r="L84" i="1"/>
  <c r="BK147" i="2"/>
  <c r="BK125" i="2"/>
  <c r="J135" i="2"/>
  <c r="BK129" i="2"/>
  <c r="J141" i="2"/>
  <c r="J129" i="2"/>
  <c r="BK135" i="2"/>
  <c r="AS95" i="1"/>
  <c r="J533" i="3"/>
  <c r="J501" i="3"/>
  <c r="BK477" i="3"/>
  <c r="BK450" i="3"/>
  <c r="BK423" i="3"/>
  <c r="BK404" i="3"/>
  <c r="J391" i="3"/>
  <c r="BK367" i="3"/>
  <c r="J319" i="3"/>
  <c r="J305" i="3"/>
  <c r="BK266" i="3"/>
  <c r="BK219" i="3"/>
  <c r="J200" i="3"/>
  <c r="BK161" i="3"/>
  <c r="BK139" i="3"/>
  <c r="J561" i="3"/>
  <c r="BK520" i="3"/>
  <c r="J492" i="3"/>
  <c r="J485" i="3"/>
  <c r="J471" i="3"/>
  <c r="J437" i="3"/>
  <c r="J419" i="3"/>
  <c r="J395" i="3"/>
  <c r="BK361" i="3"/>
  <c r="J334" i="3"/>
  <c r="J266" i="3"/>
  <c r="J243" i="3"/>
  <c r="BK204" i="3"/>
  <c r="J161" i="3"/>
  <c r="J139" i="3"/>
  <c r="BK552" i="3"/>
  <c r="J536" i="3"/>
  <c r="J519" i="3"/>
  <c r="J498" i="3"/>
  <c r="J450" i="3"/>
  <c r="BK425" i="3"/>
  <c r="BK389" i="3"/>
  <c r="BK313" i="3"/>
  <c r="J294" i="3"/>
  <c r="J248" i="3"/>
  <c r="J223" i="3"/>
  <c r="J191" i="3"/>
  <c r="BK151" i="3"/>
  <c r="BK536" i="3"/>
  <c r="J521" i="3"/>
  <c r="BK509" i="3"/>
  <c r="BK485" i="3"/>
  <c r="BK473" i="3"/>
  <c r="J442" i="3"/>
  <c r="J421" i="3"/>
  <c r="J404" i="3"/>
  <c r="J393" i="3"/>
  <c r="J378" i="3"/>
  <c r="BK334" i="3"/>
  <c r="J327" i="3"/>
  <c r="J256" i="3"/>
  <c r="J229" i="3"/>
  <c r="BK209" i="3"/>
  <c r="J315" i="4"/>
  <c r="BK286" i="4"/>
  <c r="J276" i="4"/>
  <c r="J254" i="4"/>
  <c r="J203" i="4"/>
  <c r="J184" i="4"/>
  <c r="BK137" i="4"/>
  <c r="J345" i="4"/>
  <c r="J334" i="4"/>
  <c r="J325" i="4"/>
  <c r="BK315" i="4"/>
  <c r="J286" i="4"/>
  <c r="BK250" i="4"/>
  <c r="J332" i="4"/>
  <c r="BK295" i="4"/>
  <c r="BK271" i="4"/>
  <c r="BK256" i="4"/>
  <c r="BK228" i="4"/>
  <c r="BK163" i="4"/>
  <c r="BK147" i="4"/>
  <c r="BK132" i="4"/>
  <c r="BK345" i="4"/>
  <c r="BK331" i="4"/>
  <c r="BK325" i="4"/>
  <c r="J306" i="4"/>
  <c r="J281" i="4"/>
  <c r="J252" i="4"/>
  <c r="BK245" i="4"/>
  <c r="BK210" i="4"/>
  <c r="J163" i="4"/>
  <c r="BK137" i="2"/>
  <c r="BK145" i="2"/>
  <c r="J133" i="2"/>
  <c r="AS99" i="1"/>
  <c r="BK131" i="2"/>
  <c r="BK141" i="2"/>
  <c r="AS97" i="1"/>
  <c r="J541" i="3"/>
  <c r="J509" i="3"/>
  <c r="J473" i="3"/>
  <c r="J432" i="3"/>
  <c r="BK419" i="3"/>
  <c r="BK393" i="3"/>
  <c r="J385" i="3"/>
  <c r="BK341" i="3"/>
  <c r="J306" i="3"/>
  <c r="BK294" i="3"/>
  <c r="BK243" i="3"/>
  <c r="BK231" i="3"/>
  <c r="J209" i="3"/>
  <c r="BK191" i="3"/>
  <c r="BK141" i="3"/>
  <c r="J566" i="3"/>
  <c r="BK547" i="3"/>
  <c r="J511" i="3"/>
  <c r="BK488" i="3"/>
  <c r="J454" i="3"/>
  <c r="J425" i="3"/>
  <c r="BK412" i="3"/>
  <c r="J389" i="3"/>
  <c r="BK378" i="3"/>
  <c r="J341" i="3"/>
  <c r="BK297" i="3"/>
  <c r="BK248" i="3"/>
  <c r="BK223" i="3"/>
  <c r="J186" i="3"/>
  <c r="J156" i="3"/>
  <c r="J570" i="3"/>
  <c r="BK541" i="3"/>
  <c r="J520" i="3"/>
  <c r="J503" i="3"/>
  <c r="J466" i="3"/>
  <c r="BK437" i="3"/>
  <c r="J423" i="3"/>
  <c r="BK383" i="3"/>
  <c r="BK305" i="3"/>
  <c r="BK260" i="3"/>
  <c r="J214" i="3"/>
  <c r="BK515" i="3"/>
  <c r="J507" i="3"/>
  <c r="BK501" i="3"/>
  <c r="J490" i="3"/>
  <c r="J477" i="3"/>
  <c r="BK462" i="3"/>
  <c r="BK432" i="3"/>
  <c r="J412" i="3"/>
  <c r="BK400" i="3"/>
  <c r="BK391" i="3"/>
  <c r="BK376" i="3"/>
  <c r="J349" i="3"/>
  <c r="BK319" i="3"/>
  <c r="BK252" i="3"/>
  <c r="BK227" i="3"/>
  <c r="J175" i="3"/>
  <c r="BK339" i="4"/>
  <c r="J329" i="4"/>
  <c r="BK306" i="4"/>
  <c r="BK261" i="4"/>
  <c r="J245" i="4"/>
  <c r="J188" i="4"/>
  <c r="BK161" i="4"/>
  <c r="BK348" i="4"/>
  <c r="BK337" i="4"/>
  <c r="J327" i="4"/>
  <c r="J320" i="4"/>
  <c r="J295" i="4"/>
  <c r="J271" i="4"/>
  <c r="BK240" i="4"/>
  <c r="BK320" i="4"/>
  <c r="BK276" i="4"/>
  <c r="J261" i="4"/>
  <c r="BK235" i="4"/>
  <c r="BK191" i="4"/>
  <c r="BK181" i="4"/>
  <c r="J157" i="4"/>
  <c r="J142" i="4"/>
  <c r="BK343" i="4"/>
  <c r="BK327" i="4"/>
  <c r="BK310" i="4"/>
  <c r="BK301" i="4"/>
  <c r="BK254" i="4"/>
  <c r="J228" i="4"/>
  <c r="BK186" i="4"/>
  <c r="BK130" i="4"/>
  <c r="J139" i="2"/>
  <c r="J147" i="2"/>
  <c r="J131" i="2"/>
  <c r="BK143" i="2"/>
  <c r="BK127" i="2"/>
  <c r="BK133" i="2"/>
  <c r="J547" i="3"/>
  <c r="J515" i="3"/>
  <c r="BK480" i="3"/>
  <c r="J462" i="3"/>
  <c r="BK431" i="3"/>
  <c r="J400" i="3"/>
  <c r="J376" i="3"/>
  <c r="J313" i="3"/>
  <c r="J297" i="3"/>
  <c r="J260" i="3"/>
  <c r="BK234" i="3"/>
  <c r="BK214" i="3"/>
  <c r="BK182" i="3"/>
  <c r="J151" i="3"/>
  <c r="BK559" i="3"/>
  <c r="BK519" i="3"/>
  <c r="J496" i="3"/>
  <c r="BK475" i="3"/>
  <c r="BK442" i="3"/>
  <c r="J428" i="3"/>
  <c r="BK410" i="3"/>
  <c r="J383" i="3"/>
  <c r="J355" i="3"/>
  <c r="BK325" i="3"/>
  <c r="BK256" i="3"/>
  <c r="BK241" i="3"/>
  <c r="BK200" i="3"/>
  <c r="J182" i="3"/>
  <c r="J146" i="3"/>
  <c r="BK566" i="3"/>
  <c r="J544" i="3"/>
  <c r="BK526" i="3"/>
  <c r="BK507" i="3"/>
  <c r="BK471" i="3"/>
  <c r="BK448" i="3"/>
  <c r="BK428" i="3"/>
  <c r="J398" i="3"/>
  <c r="J325" i="3"/>
  <c r="J227" i="3"/>
  <c r="BK195" i="3"/>
  <c r="BK175" i="3"/>
  <c r="BK167" i="3"/>
  <c r="BK544" i="3"/>
  <c r="J526" i="3"/>
  <c r="BK511" i="3"/>
  <c r="BK503" i="3"/>
  <c r="BK498" i="3"/>
  <c r="J488" i="3"/>
  <c r="J480" i="3"/>
  <c r="J475" i="3"/>
  <c r="BK454" i="3"/>
  <c r="J430" i="3"/>
  <c r="J410" i="3"/>
  <c r="BK395" i="3"/>
  <c r="BK385" i="3"/>
  <c r="J367" i="3"/>
  <c r="BK327" i="3"/>
  <c r="BK304" i="3"/>
  <c r="J231" i="3"/>
  <c r="J219" i="3"/>
  <c r="BK146" i="3"/>
  <c r="J337" i="4"/>
  <c r="BK323" i="4"/>
  <c r="J301" i="4"/>
  <c r="J266" i="4"/>
  <c r="BK252" i="4"/>
  <c r="J198" i="4"/>
  <c r="BK168" i="4"/>
  <c r="BK153" i="4"/>
  <c r="J348" i="4"/>
  <c r="BK332" i="4"/>
  <c r="J310" i="4"/>
  <c r="BK281" i="4"/>
  <c r="J235" i="4"/>
  <c r="J217" i="4"/>
  <c r="BK203" i="4"/>
  <c r="BK198" i="4"/>
  <c r="J191" i="4"/>
  <c r="J186" i="4"/>
  <c r="BK184" i="4"/>
  <c r="J181" i="4"/>
  <c r="J168" i="4"/>
  <c r="BK157" i="4"/>
  <c r="J153" i="4"/>
  <c r="BK142" i="4"/>
  <c r="J132" i="4"/>
  <c r="J130" i="4"/>
  <c r="J343" i="4"/>
  <c r="J339" i="4"/>
  <c r="J331" i="4"/>
  <c r="BK291" i="4"/>
  <c r="BK266" i="4"/>
  <c r="J240" i="4"/>
  <c r="J210" i="4"/>
  <c r="BK188" i="4"/>
  <c r="J161" i="4"/>
  <c r="J137" i="4"/>
  <c r="BK334" i="4"/>
  <c r="BK329" i="4"/>
  <c r="J323" i="4"/>
  <c r="J291" i="4"/>
  <c r="J256" i="4"/>
  <c r="J250" i="4"/>
  <c r="BK217" i="4"/>
  <c r="J147" i="4"/>
  <c r="BK139" i="2"/>
  <c r="J125" i="2"/>
  <c r="J145" i="2"/>
  <c r="J127" i="2"/>
  <c r="J137" i="2"/>
  <c r="J143" i="2"/>
  <c r="J559" i="3"/>
  <c r="BK521" i="3"/>
  <c r="BK496" i="3"/>
  <c r="BK466" i="3"/>
  <c r="J448" i="3"/>
  <c r="BK421" i="3"/>
  <c r="J387" i="3"/>
  <c r="BK355" i="3"/>
  <c r="BK308" i="3"/>
  <c r="J304" i="3"/>
  <c r="BK281" i="3"/>
  <c r="J241" i="3"/>
  <c r="J204" i="3"/>
  <c r="BK186" i="3"/>
  <c r="BK156" i="3"/>
  <c r="BK570" i="3"/>
  <c r="J552" i="3"/>
  <c r="BK518" i="3"/>
  <c r="BK490" i="3"/>
  <c r="BK456" i="3"/>
  <c r="J431" i="3"/>
  <c r="BK417" i="3"/>
  <c r="BK398" i="3"/>
  <c r="BK387" i="3"/>
  <c r="BK349" i="3"/>
  <c r="BK306" i="3"/>
  <c r="J252" i="3"/>
  <c r="J234" i="3"/>
  <c r="J195" i="3"/>
  <c r="J167" i="3"/>
  <c r="J141" i="3"/>
  <c r="BK561" i="3"/>
  <c r="BK533" i="3"/>
  <c r="J518" i="3"/>
  <c r="BK492" i="3"/>
  <c r="J456" i="3"/>
  <c r="BK430" i="3"/>
  <c r="J417" i="3"/>
  <c r="J361" i="3"/>
  <c r="J308" i="3"/>
  <c r="J281" i="3"/>
  <c r="BK229" i="3"/>
  <c r="R124" i="2" l="1"/>
  <c r="R123" i="2" s="1"/>
  <c r="R122" i="2" s="1"/>
  <c r="R138" i="3"/>
  <c r="P247" i="3"/>
  <c r="BK296" i="3"/>
  <c r="J296" i="3"/>
  <c r="J102" i="3"/>
  <c r="R348" i="3"/>
  <c r="P375" i="3"/>
  <c r="T409" i="3"/>
  <c r="R427" i="3"/>
  <c r="T447" i="3"/>
  <c r="P465" i="3"/>
  <c r="R500" i="3"/>
  <c r="BK129" i="4"/>
  <c r="BK183" i="4"/>
  <c r="J183" i="4" s="1"/>
  <c r="J101" i="4" s="1"/>
  <c r="BK190" i="4"/>
  <c r="J190" i="4"/>
  <c r="J102" i="4"/>
  <c r="P300" i="4"/>
  <c r="BK124" i="2"/>
  <c r="J124" i="2" s="1"/>
  <c r="J100" i="2" s="1"/>
  <c r="P138" i="3"/>
  <c r="R247" i="3"/>
  <c r="T296" i="3"/>
  <c r="P348" i="3"/>
  <c r="R375" i="3"/>
  <c r="BK409" i="3"/>
  <c r="J409" i="3" s="1"/>
  <c r="J106" i="3" s="1"/>
  <c r="BK427" i="3"/>
  <c r="J427" i="3"/>
  <c r="J107" i="3"/>
  <c r="BK447" i="3"/>
  <c r="J447" i="3"/>
  <c r="J108" i="3"/>
  <c r="R465" i="3"/>
  <c r="P500" i="3"/>
  <c r="P517" i="3"/>
  <c r="T517" i="3"/>
  <c r="P546" i="3"/>
  <c r="R546" i="3"/>
  <c r="R129" i="4"/>
  <c r="P183" i="4"/>
  <c r="T190" i="4"/>
  <c r="R300" i="4"/>
  <c r="P336" i="4"/>
  <c r="P124" i="2"/>
  <c r="P123" i="2"/>
  <c r="P122" i="2"/>
  <c r="AU96" i="1"/>
  <c r="AU95" i="1" s="1"/>
  <c r="T138" i="3"/>
  <c r="T247" i="3"/>
  <c r="P296" i="3"/>
  <c r="BK348" i="3"/>
  <c r="J348" i="3"/>
  <c r="J103" i="3"/>
  <c r="BK375" i="3"/>
  <c r="J375" i="3"/>
  <c r="J104" i="3"/>
  <c r="P409" i="3"/>
  <c r="P427" i="3"/>
  <c r="P447" i="3"/>
  <c r="T465" i="3"/>
  <c r="T500" i="3"/>
  <c r="P129" i="4"/>
  <c r="T183" i="4"/>
  <c r="R190" i="4"/>
  <c r="T300" i="4"/>
  <c r="R336" i="4"/>
  <c r="T124" i="2"/>
  <c r="T123" i="2"/>
  <c r="T122" i="2"/>
  <c r="BK138" i="3"/>
  <c r="J138" i="3"/>
  <c r="J100" i="3"/>
  <c r="BK247" i="3"/>
  <c r="J247" i="3" s="1"/>
  <c r="J101" i="3" s="1"/>
  <c r="R296" i="3"/>
  <c r="T348" i="3"/>
  <c r="T375" i="3"/>
  <c r="R409" i="3"/>
  <c r="T427" i="3"/>
  <c r="R447" i="3"/>
  <c r="BK465" i="3"/>
  <c r="J465" i="3"/>
  <c r="J111" i="3"/>
  <c r="BK500" i="3"/>
  <c r="J500" i="3"/>
  <c r="J112" i="3"/>
  <c r="BK517" i="3"/>
  <c r="J517" i="3" s="1"/>
  <c r="J113" i="3" s="1"/>
  <c r="R517" i="3"/>
  <c r="BK546" i="3"/>
  <c r="J546" i="3"/>
  <c r="J114" i="3"/>
  <c r="T546" i="3"/>
  <c r="T129" i="4"/>
  <c r="R183" i="4"/>
  <c r="P190" i="4"/>
  <c r="BK300" i="4"/>
  <c r="J300" i="4"/>
  <c r="J103" i="4"/>
  <c r="BK336" i="4"/>
  <c r="J336" i="4"/>
  <c r="J104" i="4"/>
  <c r="T336" i="4"/>
  <c r="BK397" i="3"/>
  <c r="J397" i="3"/>
  <c r="J105" i="3"/>
  <c r="BK461" i="3"/>
  <c r="J461" i="3"/>
  <c r="J109" i="3"/>
  <c r="BK347" i="4"/>
  <c r="J347" i="4" s="1"/>
  <c r="J105" i="4" s="1"/>
  <c r="E85" i="2"/>
  <c r="E85" i="4"/>
  <c r="F94" i="4"/>
  <c r="J121" i="4"/>
  <c r="J124" i="4"/>
  <c r="BE137" i="4"/>
  <c r="BE147" i="4"/>
  <c r="BE153" i="4"/>
  <c r="BE157" i="4"/>
  <c r="BE188" i="4"/>
  <c r="BE191" i="4"/>
  <c r="BE198" i="4"/>
  <c r="BE203" i="4"/>
  <c r="BE281" i="4"/>
  <c r="BE332" i="4"/>
  <c r="BE337" i="4"/>
  <c r="BE168" i="4"/>
  <c r="BE210" i="4"/>
  <c r="BE240" i="4"/>
  <c r="BE245" i="4"/>
  <c r="BE256" i="4"/>
  <c r="BE301" i="4"/>
  <c r="BE306" i="4"/>
  <c r="BE310" i="4"/>
  <c r="BE323" i="4"/>
  <c r="BE325" i="4"/>
  <c r="BE130" i="4"/>
  <c r="BE132" i="4"/>
  <c r="BE161" i="4"/>
  <c r="BE184" i="4"/>
  <c r="BE217" i="4"/>
  <c r="BE250" i="4"/>
  <c r="BE252" i="4"/>
  <c r="BE254" i="4"/>
  <c r="BE261" i="4"/>
  <c r="BE271" i="4"/>
  <c r="BE286" i="4"/>
  <c r="BE315" i="4"/>
  <c r="BE320" i="4"/>
  <c r="BE327" i="4"/>
  <c r="BE339" i="4"/>
  <c r="BE345" i="4"/>
  <c r="BE348" i="4"/>
  <c r="BE142" i="4"/>
  <c r="BE163" i="4"/>
  <c r="BE181" i="4"/>
  <c r="BE186" i="4"/>
  <c r="BE228" i="4"/>
  <c r="BE235" i="4"/>
  <c r="BE266" i="4"/>
  <c r="BE276" i="4"/>
  <c r="BE291" i="4"/>
  <c r="BE295" i="4"/>
  <c r="BE329" i="4"/>
  <c r="BE331" i="4"/>
  <c r="BE334" i="4"/>
  <c r="BE343" i="4"/>
  <c r="J94" i="3"/>
  <c r="F133" i="3"/>
  <c r="BE151" i="3"/>
  <c r="BE161" i="3"/>
  <c r="BE167" i="3"/>
  <c r="BE175" i="3"/>
  <c r="BE186" i="3"/>
  <c r="BE191" i="3"/>
  <c r="BE234" i="3"/>
  <c r="BE260" i="3"/>
  <c r="BE266" i="3"/>
  <c r="BE281" i="3"/>
  <c r="BE306" i="3"/>
  <c r="BE308" i="3"/>
  <c r="BE325" i="3"/>
  <c r="BE355" i="3"/>
  <c r="BE387" i="3"/>
  <c r="BE417" i="3"/>
  <c r="BE423" i="3"/>
  <c r="BE425" i="3"/>
  <c r="BE431" i="3"/>
  <c r="BE437" i="3"/>
  <c r="BE456" i="3"/>
  <c r="BE466" i="3"/>
  <c r="BE475" i="3"/>
  <c r="BE492" i="3"/>
  <c r="BE519" i="3"/>
  <c r="BE533" i="3"/>
  <c r="BE139" i="3"/>
  <c r="BE141" i="3"/>
  <c r="BE156" i="3"/>
  <c r="BE182" i="3"/>
  <c r="BE200" i="3"/>
  <c r="BE204" i="3"/>
  <c r="BE209" i="3"/>
  <c r="BE241" i="3"/>
  <c r="BE243" i="3"/>
  <c r="BE252" i="3"/>
  <c r="BE294" i="3"/>
  <c r="BE297" i="3"/>
  <c r="BE304" i="3"/>
  <c r="BE305" i="3"/>
  <c r="BE319" i="3"/>
  <c r="BE327" i="3"/>
  <c r="BE334" i="3"/>
  <c r="BE341" i="3"/>
  <c r="BE349" i="3"/>
  <c r="BE361" i="3"/>
  <c r="BE367" i="3"/>
  <c r="BE376" i="3"/>
  <c r="BE383" i="3"/>
  <c r="BE393" i="3"/>
  <c r="BE398" i="3"/>
  <c r="BE404" i="3"/>
  <c r="BE419" i="3"/>
  <c r="BE442" i="3"/>
  <c r="BE473" i="3"/>
  <c r="BE477" i="3"/>
  <c r="BE490" i="3"/>
  <c r="BE496" i="3"/>
  <c r="BE509" i="3"/>
  <c r="BE515" i="3"/>
  <c r="BE547" i="3"/>
  <c r="BE559" i="3"/>
  <c r="E85" i="3"/>
  <c r="BE214" i="3"/>
  <c r="BE227" i="3"/>
  <c r="BE229" i="3"/>
  <c r="BE231" i="3"/>
  <c r="BE313" i="3"/>
  <c r="BE385" i="3"/>
  <c r="BE389" i="3"/>
  <c r="BE391" i="3"/>
  <c r="BE400" i="3"/>
  <c r="BE421" i="3"/>
  <c r="BE430" i="3"/>
  <c r="BE432" i="3"/>
  <c r="BE448" i="3"/>
  <c r="BE450" i="3"/>
  <c r="BE462" i="3"/>
  <c r="BE480" i="3"/>
  <c r="BE498" i="3"/>
  <c r="BE501" i="3"/>
  <c r="BE507" i="3"/>
  <c r="BE521" i="3"/>
  <c r="BE541" i="3"/>
  <c r="BE544" i="3"/>
  <c r="BE561" i="3"/>
  <c r="J91" i="3"/>
  <c r="BE146" i="3"/>
  <c r="BE195" i="3"/>
  <c r="BE219" i="3"/>
  <c r="BE223" i="3"/>
  <c r="BE248" i="3"/>
  <c r="BE256" i="3"/>
  <c r="BE378" i="3"/>
  <c r="BE395" i="3"/>
  <c r="BE410" i="3"/>
  <c r="BE412" i="3"/>
  <c r="BE428" i="3"/>
  <c r="BE454" i="3"/>
  <c r="BE471" i="3"/>
  <c r="BE485" i="3"/>
  <c r="BE488" i="3"/>
  <c r="BE503" i="3"/>
  <c r="BE511" i="3"/>
  <c r="BE518" i="3"/>
  <c r="BE520" i="3"/>
  <c r="BE526" i="3"/>
  <c r="BE536" i="3"/>
  <c r="BE552" i="3"/>
  <c r="BE566" i="3"/>
  <c r="BE570" i="3"/>
  <c r="F94" i="2"/>
  <c r="J116" i="2"/>
  <c r="BE131" i="2"/>
  <c r="J119" i="2"/>
  <c r="BE135" i="2"/>
  <c r="BE125" i="2"/>
  <c r="BE129" i="2"/>
  <c r="BE133" i="2"/>
  <c r="BE139" i="2"/>
  <c r="BE141" i="2"/>
  <c r="BE143" i="2"/>
  <c r="BE145" i="2"/>
  <c r="BE127" i="2"/>
  <c r="BE137" i="2"/>
  <c r="BE147" i="2"/>
  <c r="F37" i="2"/>
  <c r="BB96" i="1"/>
  <c r="BB95" i="1"/>
  <c r="AX95" i="1"/>
  <c r="F39" i="3"/>
  <c r="BD98" i="1" s="1"/>
  <c r="BD97" i="1" s="1"/>
  <c r="F39" i="4"/>
  <c r="BD100" i="1"/>
  <c r="BD99" i="1"/>
  <c r="F37" i="4"/>
  <c r="BB100" i="1"/>
  <c r="BB99" i="1"/>
  <c r="AX99" i="1" s="1"/>
  <c r="AS94" i="1"/>
  <c r="F36" i="2"/>
  <c r="BA96" i="1"/>
  <c r="BA95" i="1"/>
  <c r="F36" i="3"/>
  <c r="BA98" i="1"/>
  <c r="BA97" i="1"/>
  <c r="AW97" i="1" s="1"/>
  <c r="F38" i="4"/>
  <c r="BC100" i="1"/>
  <c r="BC99" i="1"/>
  <c r="AY99" i="1"/>
  <c r="F38" i="2"/>
  <c r="BC96" i="1"/>
  <c r="BC95" i="1" s="1"/>
  <c r="J36" i="2"/>
  <c r="AW96" i="1"/>
  <c r="F38" i="3"/>
  <c r="BC98" i="1" s="1"/>
  <c r="BC97" i="1" s="1"/>
  <c r="AY97" i="1" s="1"/>
  <c r="J36" i="3"/>
  <c r="AW98" i="1" s="1"/>
  <c r="J36" i="4"/>
  <c r="AW100" i="1" s="1"/>
  <c r="F39" i="2"/>
  <c r="BD96" i="1"/>
  <c r="BD95" i="1"/>
  <c r="F37" i="3"/>
  <c r="BB98" i="1"/>
  <c r="BB97" i="1" s="1"/>
  <c r="AX97" i="1" s="1"/>
  <c r="F36" i="4"/>
  <c r="BA100" i="1"/>
  <c r="BA99" i="1"/>
  <c r="AW99" i="1"/>
  <c r="R128" i="4" l="1"/>
  <c r="R127" i="4"/>
  <c r="BK128" i="4"/>
  <c r="BK127" i="4" s="1"/>
  <c r="J127" i="4" s="1"/>
  <c r="J98" i="4" s="1"/>
  <c r="R464" i="3"/>
  <c r="P137" i="3"/>
  <c r="T128" i="4"/>
  <c r="T127" i="4" s="1"/>
  <c r="T464" i="3"/>
  <c r="T137" i="3"/>
  <c r="T136" i="3"/>
  <c r="R137" i="3"/>
  <c r="P128" i="4"/>
  <c r="P127" i="4"/>
  <c r="AU100" i="1" s="1"/>
  <c r="AU99" i="1" s="1"/>
  <c r="P464" i="3"/>
  <c r="BK123" i="2"/>
  <c r="J123" i="2"/>
  <c r="J99" i="2"/>
  <c r="BK137" i="3"/>
  <c r="J137" i="3"/>
  <c r="J99" i="3"/>
  <c r="J129" i="4"/>
  <c r="J100" i="4"/>
  <c r="BK464" i="3"/>
  <c r="J464" i="3"/>
  <c r="J110" i="3"/>
  <c r="J35" i="2"/>
  <c r="AV96" i="1"/>
  <c r="AT96" i="1"/>
  <c r="J35" i="4"/>
  <c r="AV100" i="1" s="1"/>
  <c r="AT100" i="1" s="1"/>
  <c r="BB94" i="1"/>
  <c r="W31" i="1"/>
  <c r="AY95" i="1"/>
  <c r="J35" i="3"/>
  <c r="AV98" i="1" s="1"/>
  <c r="AT98" i="1" s="1"/>
  <c r="F35" i="2"/>
  <c r="AZ96" i="1" s="1"/>
  <c r="AZ95" i="1" s="1"/>
  <c r="AV95" i="1" s="1"/>
  <c r="F35" i="4"/>
  <c r="AZ100" i="1" s="1"/>
  <c r="AZ99" i="1" s="1"/>
  <c r="AV99" i="1" s="1"/>
  <c r="AT99" i="1" s="1"/>
  <c r="BA94" i="1"/>
  <c r="W30" i="1"/>
  <c r="BD94" i="1"/>
  <c r="W33" i="1"/>
  <c r="BC94" i="1"/>
  <c r="AY94" i="1" s="1"/>
  <c r="AW95" i="1"/>
  <c r="F35" i="3"/>
  <c r="AZ98" i="1" s="1"/>
  <c r="AZ97" i="1" s="1"/>
  <c r="AV97" i="1" s="1"/>
  <c r="AT97" i="1" s="1"/>
  <c r="P136" i="3" l="1"/>
  <c r="AU98" i="1"/>
  <c r="R136" i="3"/>
  <c r="BK122" i="2"/>
  <c r="J122" i="2"/>
  <c r="J98" i="2"/>
  <c r="J128" i="4"/>
  <c r="J99" i="4"/>
  <c r="BK136" i="3"/>
  <c r="J136" i="3"/>
  <c r="J98" i="3"/>
  <c r="AU97" i="1"/>
  <c r="AU94" i="1"/>
  <c r="W32" i="1"/>
  <c r="AX94" i="1"/>
  <c r="J32" i="4"/>
  <c r="AG100" i="1" s="1"/>
  <c r="AG99" i="1" s="1"/>
  <c r="AT95" i="1"/>
  <c r="AZ94" i="1"/>
  <c r="AV94" i="1" s="1"/>
  <c r="AK29" i="1" s="1"/>
  <c r="AW94" i="1"/>
  <c r="AK30" i="1"/>
  <c r="J41" i="4" l="1"/>
  <c r="AN100" i="1"/>
  <c r="AN99" i="1"/>
  <c r="J32" i="3"/>
  <c r="AG98" i="1"/>
  <c r="AG97" i="1" s="1"/>
  <c r="AN97" i="1" s="1"/>
  <c r="AT94" i="1"/>
  <c r="J32" i="2"/>
  <c r="AG96" i="1"/>
  <c r="AG95" i="1" s="1"/>
  <c r="AG94" i="1" s="1"/>
  <c r="AK26" i="1" s="1"/>
  <c r="AK35" i="1" s="1"/>
  <c r="W29" i="1"/>
  <c r="AN95" i="1" l="1"/>
  <c r="J41" i="3"/>
  <c r="J41" i="2"/>
  <c r="AN96" i="1"/>
  <c r="AN98" i="1"/>
  <c r="AN94" i="1"/>
</calcChain>
</file>

<file path=xl/sharedStrings.xml><?xml version="1.0" encoding="utf-8"?>
<sst xmlns="http://schemas.openxmlformats.org/spreadsheetml/2006/main" count="6979" uniqueCount="1041">
  <si>
    <t>Export Komplet</t>
  </si>
  <si>
    <t/>
  </si>
  <si>
    <t>2.0</t>
  </si>
  <si>
    <t>False</t>
  </si>
  <si>
    <t>{a8d6adc3-3d64-4525-afd0-184854e9b896}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</si>
  <si>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</si>
  <si>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</si>
  <si>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</si>
  <si>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</si>
  <si>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</si>
  <si>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</si>
  <si>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</si>
  <si>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</si>
  <si>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</si>
  <si>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</si>
  <si>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</si>
  <si>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</si>
  <si>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Skladová hala posypového materiálu v areálu KSÚSV v Pelhřimově</t>
  </si>
  <si>
    <t>KSO:</t>
  </si>
  <si>
    <t>CC-CZ:</t>
  </si>
  <si>
    <t>Místo:</t>
  </si>
  <si>
    <t>Pelhřimov, areál KSUS - p.p.č. 2413/6</t>
  </si>
  <si>
    <t>Datum:</t>
  </si>
  <si>
    <t>15. 11. 2017</t>
  </si>
  <si>
    <t>Zadavatel:</t>
  </si>
  <si>
    <t>IČ:</t>
  </si>
  <si>
    <t>00090450</t>
  </si>
  <si>
    <t>KSUS Vysočiny, p.o.</t>
  </si>
  <si>
    <t>DIČ:</t>
  </si>
  <si>
    <t>Uchazeč:</t>
  </si>
  <si>
    <t>Vyplň údaj</t>
  </si>
  <si>
    <t>Projektant:</t>
  </si>
  <si>
    <t>28094026</t>
  </si>
  <si>
    <t>PROJEKT CENTRUM NOVA s.r.o.</t>
  </si>
  <si>
    <t>CZ28094026</t>
  </si>
  <si>
    <t>True</t>
  </si>
  <si>
    <t>Zpracovatel:</t>
  </si>
  <si>
    <t xml:space="preserve"> </t>
  </si>
  <si>
    <t>Poznámka: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</si>
  <si>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apod._x000D_
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listy._x000D_
- Kde není výslovně uvedeno, bude pracovní postup a technologie provádění stanovena oprávněnou osobou zhotovitele _x000D_
- Pro sestavení SOUPISU PRACÍ v podrobnostech vymezených vyhl. č. 169/2016Sb. byla použita v převážné míře cenová soustava ÚRS._x000D_
- V případě nejasností u některé z položek uváděných v supisu prací, kontaktuje uchazeč zadavatele._x000D_
- Vlastní položky, komplety, soubory a položky s vyšší cenou než dle ceníku jsou stanoveny na základě zkušeností projektanta z období 3 let a odpovídají situaci na trhu.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</si>
  <si>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</si>
  <si>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</si>
  <si>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</si>
  <si>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</si>
  <si>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</si>
  <si>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</si>
  <si>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</si>
  <si>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</si>
  <si>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</si>
  <si>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</si>
  <si>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</si>
  <si>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</si>
  <si>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</si>
  <si>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</si>
  <si>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</si>
  <si>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</si>
  <si>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</si>
  <si>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</si>
  <si>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</si>
  <si>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</si>
  <si>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</si>
  <si>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</si>
  <si>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</si>
  <si>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</si>
  <si>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</si>
  <si>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</si>
  <si>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</si>
  <si>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</si>
  <si>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</si>
  <si>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</si>
  <si>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</si>
  <si>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</si>
  <si>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</si>
  <si>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</si>
  <si>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</si>
  <si>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</si>
  <si>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</si>
  <si>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</si>
  <si>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</si>
  <si>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</si>
  <si>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</si>
  <si>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</si>
  <si>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</si>
  <si>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</si>
  <si>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VRN</t>
  </si>
  <si>
    <t>Vedlejší a ostatní rozpočtové náklady</t>
  </si>
  <si>
    <t>VON</t>
  </si>
  <si>
    <t>1</t>
  </si>
  <si>
    <t>{6c5b7ac5-1afb-4be9-8af8-b335023d97e3}</t>
  </si>
  <si>
    <t>2</t>
  </si>
  <si>
    <t>/</t>
  </si>
  <si>
    <t>Soupis</t>
  </si>
  <si>
    <t>{e6890608-857c-4f85-852f-91dffc020aae}</t>
  </si>
  <si>
    <t>SO-01</t>
  </si>
  <si>
    <t>Přístřešek na posypový materiál</t>
  </si>
  <si>
    <t>STA</t>
  </si>
  <si>
    <t>{0f50471e-4ac5-4e4d-9484-d4e9f13a9fa6}</t>
  </si>
  <si>
    <t>01</t>
  </si>
  <si>
    <t>Architektonicko-stavební řešení</t>
  </si>
  <si>
    <t>{0fa0ddbd-a844-4c46-8eac-62b4775fa68c}</t>
  </si>
  <si>
    <t>811 69 11</t>
  </si>
  <si>
    <t>IO-01</t>
  </si>
  <si>
    <t>Terénní úpravy</t>
  </si>
  <si>
    <t>ING</t>
  </si>
  <si>
    <t>{30de32fa-21fe-43f3-be89-bb4f523529bb}</t>
  </si>
  <si>
    <t>{4c7a6f7e-8eb3-44d7-bede-bc5264f6fe9a}</t>
  </si>
  <si>
    <t>823 29 99</t>
  </si>
  <si>
    <t>KRYCÍ LIST SOUPISU PRACÍ</t>
  </si>
  <si>
    <t>Objekt:</t>
  </si>
  <si>
    <t>VRN - Vedlejší a ostatní rozpočtové náklady</t>
  </si>
  <si>
    <t>Soupis: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</si>
  <si>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Tento soupis prací řeší vedlejší a ostatní náklady dle vyhl. 169/2016Sb. §9 a 10 v tomto jediném společném soupisu pro všechny uváděné stavební a inženýrské objekty v zakázce. - Vzhledem k výše uvedenému nelze stanovit jednotné JKSO pro tento objekt, zakázka obsahuje tyto objekty dle JKSO : 811 6911, 823 2999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</si>
  <si>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</si>
  <si>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</si>
  <si>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</si>
  <si>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</si>
  <si>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</si>
  <si>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</si>
  <si>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O02 -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</si>
  <si>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</si>
  <si>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</si>
  <si>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</si>
  <si>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</si>
  <si>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</si>
  <si>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</si>
  <si>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</si>
  <si>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</si>
  <si>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</si>
  <si>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</si>
  <si>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</si>
  <si>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</si>
  <si>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</si>
  <si>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</si>
  <si>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</si>
  <si>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</si>
  <si>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</si>
  <si>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O02</t>
  </si>
  <si>
    <t>Vedlejší a ostatní náklady</t>
  </si>
  <si>
    <t>K</t>
  </si>
  <si>
    <t>001</t>
  </si>
  <si>
    <t>Zařízení staveniště, BOZP</t>
  </si>
  <si>
    <t>kpl</t>
  </si>
  <si>
    <t>1394522077</t>
  </si>
  <si>
    <t>PP</t>
  </si>
  <si>
    <t xml:space="preserve">Veškeré náklady a činnosti související s vybudováním, provozem a likvidací staveniště, včetně zajištění připojení na elektrickou energii, vodu a odvodnění staveniště, včetně provádění každodenního hrubého úklidu staveniště a včetně průběžné likvidace vznikajících odpadů oprávněnou osobou.
Standardní prvky BOZP (mobilní oplocení, výstražné značení, přechody výkopů vč. oplocení, zábradlí, atd - vč. jejich dodávky, montáže, údržby a demontáže, resp. likvidace) a povinosti vyplývající z plánu BOZP vč. připomínek příslušných úřadů. </t>
  </si>
  <si>
    <t>002</t>
  </si>
  <si>
    <t>Náklady vyplívající z požadavků DOSS a správců inženýrských sítí.</t>
  </si>
  <si>
    <t>-1334955976</t>
  </si>
  <si>
    <t xml:space="preserve">Veškeré náklady vyplívající se zajištění plnění požadavků DOSS a správců inženýrských sítí (objednání vytýčení inženýrských sítí, komunikace se správci in. sítí a DOSS dle jejich vyjádření a rozhodnutí - viz. dokladová část, .....). 
O veškerých úkonech zhotovitele směrem k DOSS a správců inženýrských sítí, bude zhotovitelem informován TDI, TDS a investor. </t>
  </si>
  <si>
    <t>3</t>
  </si>
  <si>
    <t>003</t>
  </si>
  <si>
    <t xml:space="preserve">Geodetické vytýčení  </t>
  </si>
  <si>
    <t>-1592326142</t>
  </si>
  <si>
    <t>Vytýčení nově budovaných inženýrských sítí a stavebních objetků, vytýčení hranice pozemku, vytýčení stávajících inženýrských sítí i jejich správci, kontrolní měření. Vytýčení bude provedeno vč. stabilizace vytyčonaných bodů v terénu, pro potřeby stavby.</t>
  </si>
  <si>
    <t>004</t>
  </si>
  <si>
    <t>Geodetické zaměření řešených stavebních objetků po dokončení díla</t>
  </si>
  <si>
    <t>-1533253880</t>
  </si>
  <si>
    <t>Geodetické zaměření řešených stavebních objetků (zpevněné plochy, parkoviště, chodníky, ...)  ve 3 tištěných vyhotoveních + 1x elektronicky CD)</t>
  </si>
  <si>
    <t>5</t>
  </si>
  <si>
    <t>005</t>
  </si>
  <si>
    <t>Geodetické zaměření inženýrských objektů po dokončení díla</t>
  </si>
  <si>
    <t>305024399</t>
  </si>
  <si>
    <t>Geodetické zaměření inženýrských objektů ve 3 tištěných vyhotoveních + 1x elektronicky CD)</t>
  </si>
  <si>
    <t>6</t>
  </si>
  <si>
    <t>006</t>
  </si>
  <si>
    <t>Geometrický plán</t>
  </si>
  <si>
    <t>-1224042796</t>
  </si>
  <si>
    <t xml:space="preserve">Geometrický plán objektů podléhajících vkladu do katastru nemovitostí (budovy, inženýrské sítě, věcná břemena k částem pozemků) v 6ti tištěných vyhotoveních + 1x elektronicky CD </t>
  </si>
  <si>
    <t>7</t>
  </si>
  <si>
    <t>007</t>
  </si>
  <si>
    <t>Projektová dokumentace skutečného provedení</t>
  </si>
  <si>
    <t>-1773495778</t>
  </si>
  <si>
    <t>Projektová dokumentace skutečného provedení 3x tištěně a 1x elektronicky na CD</t>
  </si>
  <si>
    <t>8</t>
  </si>
  <si>
    <t>008</t>
  </si>
  <si>
    <t>Kompletace dokladové části stavby k předání, převzetí a kolaudaci díla</t>
  </si>
  <si>
    <t>1047780156</t>
  </si>
  <si>
    <t>Doklady o vlastnostech materiálů, o provedených zkouškách a měření, o výchozích kontrolách provozuschopnosti,  o zaškolení obsluhy, revizní zprávy-bez závad, doklady o oprávnění k provádění prací, doklady o likvidaci odpadů, návody k obsluze, kopie záručních listů   - 3x tištěně a 1x  na CD nosiči</t>
  </si>
  <si>
    <t>9</t>
  </si>
  <si>
    <t>009</t>
  </si>
  <si>
    <t>Náklady spojené s prováděním stavby v blízkosti stávajících objektů, technologie</t>
  </si>
  <si>
    <t>-426533918</t>
  </si>
  <si>
    <t xml:space="preserve">Náklady spojené s prováděním stavby v blízkosti stávajících objektů (provozů), technologií a zeleně. Omezení vlivu stavby na sousední objekty a stávající technologie - zakrytí konstrukcí a technologií (prach, hluk), zajištění přístupu do sousedních objektů, zajištění konstrukcí a technologií proti poškození.                                                                                                                                                      </t>
  </si>
  <si>
    <t>10</t>
  </si>
  <si>
    <t>010</t>
  </si>
  <si>
    <t>Zpracování a předložení harmonogramů po předání staveniště</t>
  </si>
  <si>
    <t>-111364358</t>
  </si>
  <si>
    <t>Náklady na vyhotovení a předložení finančního a časového harmonogramu prací a plnění do 10 dnů po předání staveniště.</t>
  </si>
  <si>
    <t>11</t>
  </si>
  <si>
    <t>011</t>
  </si>
  <si>
    <t>Dílenská dokumentace</t>
  </si>
  <si>
    <t>-2016177232</t>
  </si>
  <si>
    <t>Dílenská dokumentace - ocelové konstrukce střechy</t>
  </si>
  <si>
    <t>12</t>
  </si>
  <si>
    <t>012</t>
  </si>
  <si>
    <t>Výkon autorského dozoru</t>
  </si>
  <si>
    <t>hod</t>
  </si>
  <si>
    <t>-258791782</t>
  </si>
  <si>
    <t>SO-01 - Přístřešek na posypový materiál</t>
  </si>
  <si>
    <t>01 - Architektonicko-stavební řešení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</si>
  <si>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 D.1.0 Technická zpráva (společná pro části D.1.1, D.1.2 a D.1.4) příloha č.1 – skladby konstrukcí 1.1.1 Půdorys základů 1.1.2 Půdorys 1.NP 1.1.3 Půdorys střechy 1.1.4 Řez A-A' 1.1.5 Pohledy – navrhovaná skladová hala 1.1.6 Pohledy – stávající skladová hala (sousední objekt) 1.1.7 Schématické řezy 1.2.1 Konstrukce zastřešení přístřešku 1.2.2 Konstrukce pro statické zajištění stěny sousední haly 1.2.3 Statický výpočet 1.3.0 PBŘ – Technická zpráva 1.3.1 Půdorys 1.NP – PBŘ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</si>
  <si>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</si>
  <si>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</si>
  <si>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</si>
  <si>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</si>
  <si>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</si>
  <si>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</si>
  <si>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</si>
  <si>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</si>
  <si>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</si>
  <si>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</si>
  <si>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</si>
  <si>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</si>
  <si>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</si>
  <si>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</si>
  <si>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</si>
  <si>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</si>
  <si>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</si>
  <si>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</si>
  <si>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Zemní práce</t>
  </si>
  <si>
    <t>10001</t>
  </si>
  <si>
    <t>Provedení ručně kopaných sond - viz půdorys základů pozn.6</t>
  </si>
  <si>
    <t>kus</t>
  </si>
  <si>
    <t>-2127980300</t>
  </si>
  <si>
    <t>113107183</t>
  </si>
  <si>
    <t>Odstranění podkladu pl přes 50 do 200 m2 živičných tl 150 mm</t>
  </si>
  <si>
    <t>m2</t>
  </si>
  <si>
    <t>CS ÚRS 2023 01</t>
  </si>
  <si>
    <t>1256507625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</si>
  <si>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</si>
  <si>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VV</t>
  </si>
  <si>
    <t>stávající asfaltová plocha</t>
  </si>
  <si>
    <t>143</t>
  </si>
  <si>
    <t>Součet</t>
  </si>
  <si>
    <t>113107223</t>
  </si>
  <si>
    <t>Odstranění podkladu pl přes 200 m2 z kameniva drceného do tl 300 mm</t>
  </si>
  <si>
    <t>-1449216307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</si>
  <si>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</si>
  <si>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143*2</t>
  </si>
  <si>
    <t>255*2</t>
  </si>
  <si>
    <t>122251106</t>
  </si>
  <si>
    <t>Odkopávky a prokopávky nezapažené v hornině třídy těžitelnosti I skupiny 3 objem do 5000 m3 strojně</t>
  </si>
  <si>
    <t>m3</t>
  </si>
  <si>
    <t>-428341749</t>
  </si>
  <si>
    <t>Odkopávky a prokopávky nezapažené strojně v hornině třídy těžitelnosti I skupiny 3 přes 1 000 do 5 000 m3</t>
  </si>
  <si>
    <t>Měřeno CAD</t>
  </si>
  <si>
    <t>71*60*0,50</t>
  </si>
  <si>
    <t>122351106</t>
  </si>
  <si>
    <t>Odkopávky a prokopávky nezapažené v hornině třídy těžitelnosti II skupiny 4 objem do 5000 m3 strojně</t>
  </si>
  <si>
    <t>1889487984</t>
  </si>
  <si>
    <t>Odkopávky a prokopávky nezapažené strojně v hornině třídy těžitelnosti II skupiny 4 přes 1 000 do 5 000 m3</t>
  </si>
  <si>
    <t>131351104</t>
  </si>
  <si>
    <t>Hloubení jam nezapažených v hornině třídy těžitelnosti II skupiny 4 objem do 500 m3 strojně</t>
  </si>
  <si>
    <t>-539712451</t>
  </si>
  <si>
    <t>Hloubení nezapažených jam a zářezů strojně s urovnáním dna do předepsaného profilu a spádu v hornině třídy těžitelnosti II skupiny 4 přes 100 do 500 m3</t>
  </si>
  <si>
    <t>základové konstrukce</t>
  </si>
  <si>
    <t>200*0,57</t>
  </si>
  <si>
    <t>450*0,32</t>
  </si>
  <si>
    <t>162351103</t>
  </si>
  <si>
    <t>Vodorovné přemístění přes 50 do 500 m výkopku/sypaniny z horniny třídy těžitelnosti I skupiny 1 až 3</t>
  </si>
  <si>
    <t>1760921825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</si>
  <si>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</si>
  <si>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násypy</t>
  </si>
  <si>
    <t>odvoz zeminy pro násypy na meziskládku</t>
  </si>
  <si>
    <t>71*29</t>
  </si>
  <si>
    <t>dovoz zeminy z meziskládky</t>
  </si>
  <si>
    <t>2059</t>
  </si>
  <si>
    <t>162751117</t>
  </si>
  <si>
    <t>Vodorovné přemístění přes 9 000 do 10000 m výkopku/sypaniny z horniny třídy těžitelnosti I skupiny 1 až 3</t>
  </si>
  <si>
    <t>543903565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</si>
  <si>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</si>
  <si>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vytěženo</t>
  </si>
  <si>
    <t>2130</t>
  </si>
  <si>
    <t>násyp</t>
  </si>
  <si>
    <t>-2059</t>
  </si>
  <si>
    <t>162751119</t>
  </si>
  <si>
    <t>Příplatek k vodorovnému přemístění výkopku/sypaniny z horniny třídy těžitelnosti I skupiny 1 až 3 ZKD 1000 m přes 10000 m</t>
  </si>
  <si>
    <t>437543314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</si>
  <si>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</si>
  <si>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71*25</t>
  </si>
  <si>
    <t>162751137</t>
  </si>
  <si>
    <t>Vodorovné přemístění přes 9 000 do 10000 m výkopku/sypaniny z horniny třídy těžitelnosti II skupiny 4 a 5</t>
  </si>
  <si>
    <t>-739370849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</si>
  <si>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</si>
  <si>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258</t>
  </si>
  <si>
    <t>162751139</t>
  </si>
  <si>
    <t>Příplatek k vodorovnému přemístění výkopku/sypaniny z horniny třídy těžitelnosti II skupiny 4 a 5 ZKD 1000 m přes 10000 m</t>
  </si>
  <si>
    <t>-512243868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</si>
  <si>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</si>
  <si>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2388*25</t>
  </si>
  <si>
    <t>133297566</t>
  </si>
  <si>
    <t>ornice</t>
  </si>
  <si>
    <t>120</t>
  </si>
  <si>
    <t>13</t>
  </si>
  <si>
    <t>1263102526</t>
  </si>
  <si>
    <t>120*10</t>
  </si>
  <si>
    <t>14</t>
  </si>
  <si>
    <t>167151111</t>
  </si>
  <si>
    <t>Nakládání výkopku z hornin třídy těžitelnosti I skupiny 1 až 3 přes 100 m3</t>
  </si>
  <si>
    <t>965725237</t>
  </si>
  <si>
    <t>Nakládání, skládání a překládání neulehlého výkopku nebo sypaniny strojně nakládání, množství přes 100 m3, z hornin třídy těžitelnosti I, skupiny 1 až 3</t>
  </si>
  <si>
    <t>-1246894858</t>
  </si>
  <si>
    <t>naložení zeminy na meziskládce</t>
  </si>
  <si>
    <t>16</t>
  </si>
  <si>
    <t>171251201</t>
  </si>
  <si>
    <t>Uložení sypaniny na skládky nebo meziskládky</t>
  </si>
  <si>
    <t>-1596457033</t>
  </si>
  <si>
    <t>Uložení sypaniny na skládky nebo meziskládky bez hutnění s upravením uložené sypaniny do předepsaného tvaru</t>
  </si>
  <si>
    <t>meziskládka</t>
  </si>
  <si>
    <t>17</t>
  </si>
  <si>
    <t>171151103</t>
  </si>
  <si>
    <t>Uložení sypaniny z hornin soudržných do násypů zhutněných strojně</t>
  </si>
  <si>
    <t>-2035085212</t>
  </si>
  <si>
    <t>Uložení sypanin do násypů strojně s rozprostřením sypaniny ve vrstvách a s hrubým urovnáním zhutněných z hornin soudržných jakékoliv třídy těžitelnosti</t>
  </si>
  <si>
    <t>18</t>
  </si>
  <si>
    <t>171201231</t>
  </si>
  <si>
    <t>Poplatek za uložení zeminy a kamení na recyklační skládce (skládkovné) kód odpadu 17 05 04</t>
  </si>
  <si>
    <t>t</t>
  </si>
  <si>
    <t>949222123</t>
  </si>
  <si>
    <t>Poplatek za uložení stavebního odpadu na recyklační skládce (skládkovné) zeminy a kamení zatříděného do Katalogu odpadů pod kódem 17 05 04</t>
  </si>
  <si>
    <t>2459*2,1</t>
  </si>
  <si>
    <t>19</t>
  </si>
  <si>
    <t>181351113</t>
  </si>
  <si>
    <t>Rozprostření ornice tl vrstvy do 200 mm pl přes 500 m2 v rovině nebo ve svahu do 1:5 strojně</t>
  </si>
  <si>
    <t>1667213489</t>
  </si>
  <si>
    <t>Rozprostření a urovnání ornice v rovině nebo ve svahu sklonu do 1:5 strojně při souvislé ploše přes 500 m2, tl. vrstvy do 200 mm</t>
  </si>
  <si>
    <t>20</t>
  </si>
  <si>
    <t>181411131</t>
  </si>
  <si>
    <t>Založení parkového trávníku výsevem plochy do 1000 m2 v rovině a ve svahu do 1:5</t>
  </si>
  <si>
    <t>907758164</t>
  </si>
  <si>
    <t>Založení trávníku na půdě předem připravené plochy do 1000 m2 výsevem včetně utažení parkového v rovině nebo na svahu do 1:5</t>
  </si>
  <si>
    <t>M</t>
  </si>
  <si>
    <t>00572450</t>
  </si>
  <si>
    <t>osivo směs travní golfová I</t>
  </si>
  <si>
    <t>kg</t>
  </si>
  <si>
    <t>-1731307157</t>
  </si>
  <si>
    <t>750*0,015 'Přepočtené koeficientem množství</t>
  </si>
  <si>
    <t>22</t>
  </si>
  <si>
    <t>181951114</t>
  </si>
  <si>
    <t>Úprava pláně v hornině třídy těžitelnosti II skupiny 4 a 5 se zhutněním strojně</t>
  </si>
  <si>
    <t>-2066288600</t>
  </si>
  <si>
    <t>Úprava pláně vyrovnáním výškových rozdílů strojně v hornině třídy těžitelnosti II, skupiny 4 a 5 se zhutněním</t>
  </si>
  <si>
    <t>zpevněné plochy</t>
  </si>
  <si>
    <t>375</t>
  </si>
  <si>
    <t>základy</t>
  </si>
  <si>
    <t>200</t>
  </si>
  <si>
    <t>23</t>
  </si>
  <si>
    <t>043154000</t>
  </si>
  <si>
    <t>Zkoušky hutnicí</t>
  </si>
  <si>
    <t>…</t>
  </si>
  <si>
    <t>1024</t>
  </si>
  <si>
    <t>-1915925426</t>
  </si>
  <si>
    <t>24</t>
  </si>
  <si>
    <t>182251101</t>
  </si>
  <si>
    <t>Svahování násypů strojně</t>
  </si>
  <si>
    <t>-1585824785</t>
  </si>
  <si>
    <t>Svahování trvalých svahů do projektovaných profilů strojně s potřebným přemístěním výkopku při svahování násypů v jakékoliv hornině</t>
  </si>
  <si>
    <t>71*5</t>
  </si>
  <si>
    <t>Zakládání</t>
  </si>
  <si>
    <t>25</t>
  </si>
  <si>
    <t>211561111</t>
  </si>
  <si>
    <t>Výplň odvodňovacích žeber nebo trativodů kamenivem hrubým drceným frakce 8 až 16 mm</t>
  </si>
  <si>
    <t>1769851270</t>
  </si>
  <si>
    <t>Výplň kamenivem do rýh odvodňovacích žeber nebo trativodů bez zhutnění, s úpravou povrchu výplně kamenivem hrubým drceným frakce 8 až 16 mm</t>
  </si>
  <si>
    <t>124*0,7*0,6</t>
  </si>
  <si>
    <t>26</t>
  </si>
  <si>
    <t>211971110</t>
  </si>
  <si>
    <t>Zřízení opláštění žeber nebo trativodů geotextilií v rýze nebo zářezu sklonu do 1:2</t>
  </si>
  <si>
    <t>88769288</t>
  </si>
  <si>
    <t>Zřízení opláštění výplně z geotextilie odvodňovacích žeber nebo trativodů v rýze nebo zářezu se stěnami šikmými o sklonu do 1:2</t>
  </si>
  <si>
    <t>124*(0,7+0,6)*2</t>
  </si>
  <si>
    <t>27</t>
  </si>
  <si>
    <t>69311060</t>
  </si>
  <si>
    <t>geotextilie netkaná separační, ochranná, filtrační, drenážní PP 200g/m2</t>
  </si>
  <si>
    <t>1896232374</t>
  </si>
  <si>
    <t>124*(0,7+0,6)*2*1,2</t>
  </si>
  <si>
    <t>28</t>
  </si>
  <si>
    <t>212752412</t>
  </si>
  <si>
    <t>Trativod z drenážních trubek korugovaných PE-HD SN 8 perforace 220° včetně lože otevřený výkop DN 150 pro liniové stavby</t>
  </si>
  <si>
    <t>m</t>
  </si>
  <si>
    <t>-769813586</t>
  </si>
  <si>
    <t>Trativody z drenážních trubek pro liniové stavby a komunikace se zřízením štěrkového lože pod trubky a s jejich obsypem v otevřeném výkopu trubka korugovaná sendvičová PE-HD SN 8 perforace 220° DN 150</t>
  </si>
  <si>
    <t>řez pozn.8</t>
  </si>
  <si>
    <t>5+11+32+14</t>
  </si>
  <si>
    <t>29</t>
  </si>
  <si>
    <t>274313611</t>
  </si>
  <si>
    <t>Základové pásy z betonu tř. C 16/20</t>
  </si>
  <si>
    <t>706210841</t>
  </si>
  <si>
    <t>Základy z betonu prostého pasy betonu kamenem neprokládaného tř. C 16/20</t>
  </si>
  <si>
    <t>základy obvod</t>
  </si>
  <si>
    <t>řez 1-1</t>
  </si>
  <si>
    <t>(12,6-1,2)*1,8*0,57</t>
  </si>
  <si>
    <t>řez 6-6</t>
  </si>
  <si>
    <t>(0,6+31,6+13+0,6)*2,4*0,57</t>
  </si>
  <si>
    <t>řez 4-4</t>
  </si>
  <si>
    <t>(15,6-1,2)*1,8*0,57</t>
  </si>
  <si>
    <t>vnitřní pásy</t>
  </si>
  <si>
    <t>(10,2-1,2)*1,8*0,57</t>
  </si>
  <si>
    <t>Mezisoučet</t>
  </si>
  <si>
    <t>113,132*0,1</t>
  </si>
  <si>
    <t>30</t>
  </si>
  <si>
    <t>274351121</t>
  </si>
  <si>
    <t>Zřízení bednění základových pasů rovného</t>
  </si>
  <si>
    <t>-1704508156</t>
  </si>
  <si>
    <t>Bednění základů pasů rovné zřízení</t>
  </si>
  <si>
    <t>(12,6-1,2)*0,1*2</t>
  </si>
  <si>
    <t>(0,6+31,6+13+0,6)*0,1*2</t>
  </si>
  <si>
    <t>(15,6-1,2)*0,1*2</t>
  </si>
  <si>
    <t>(10,2-1,2)*0,1*2</t>
  </si>
  <si>
    <t>31</t>
  </si>
  <si>
    <t>274351122</t>
  </si>
  <si>
    <t>Odstranění bednění základových pasů rovného</t>
  </si>
  <si>
    <t>1248967922</t>
  </si>
  <si>
    <t>Bednění základů pasů rovné odstranění</t>
  </si>
  <si>
    <t>Svislé a kompletní konstrukce</t>
  </si>
  <si>
    <t>32</t>
  </si>
  <si>
    <t>300011</t>
  </si>
  <si>
    <t xml:space="preserve">Montáž systémových betonových bloků  vč.sepnutí pomocí tahových kotev </t>
  </si>
  <si>
    <t>-1221469537</t>
  </si>
  <si>
    <t>1,8*0,6*0,6*45</t>
  </si>
  <si>
    <t>2,4*0,6*0,6*72</t>
  </si>
  <si>
    <t>1,2*0,6*0,6*40</t>
  </si>
  <si>
    <t>1,8*0,6*0,6*30</t>
  </si>
  <si>
    <t>2,4*0,6*0,6*350</t>
  </si>
  <si>
    <t>33</t>
  </si>
  <si>
    <t>5933011</t>
  </si>
  <si>
    <t xml:space="preserve">dodávka systémových betonových bloků, doprava </t>
  </si>
  <si>
    <t>-217618660</t>
  </si>
  <si>
    <t>34</t>
  </si>
  <si>
    <t>5933012</t>
  </si>
  <si>
    <t>ocelová táhla</t>
  </si>
  <si>
    <t>-1151636148</t>
  </si>
  <si>
    <t>35</t>
  </si>
  <si>
    <t>30003</t>
  </si>
  <si>
    <t>Dílenská dokumentace a statické posouzení objektu</t>
  </si>
  <si>
    <t>1726322040</t>
  </si>
  <si>
    <t>36</t>
  </si>
  <si>
    <t>278311051</t>
  </si>
  <si>
    <t>Zálivka kotevních otvorů z betonu se zvýšenými nároky na prostředí tř. C 25/30 XF1 objemu do 0,02 m3</t>
  </si>
  <si>
    <t>-1506836829</t>
  </si>
  <si>
    <t>Zálivka kotevních otvorů z betonu se zvýšenými nároky na prostředí tř. C 25/30, při objemu jednoho otvoru do 0,02 m3</t>
  </si>
  <si>
    <t>3,14*0,08*0,08*0,6*1050</t>
  </si>
  <si>
    <t>12,66*0,1</t>
  </si>
  <si>
    <t>37</t>
  </si>
  <si>
    <t>327324127</t>
  </si>
  <si>
    <t>Opěrné zdi a valy ze ŽB odolného proti agresivnímu prostředí tř. C 25/30 XF4</t>
  </si>
  <si>
    <t>-1507773503</t>
  </si>
  <si>
    <t>Opěrné zdi a valy z betonu železového odolný proti agresivnímu prostředí tř. C 25/30 XF4</t>
  </si>
  <si>
    <t>půdorys detail "A"</t>
  </si>
  <si>
    <t>0,6*0,6*0,6*2*4</t>
  </si>
  <si>
    <t>0,6*0,4/2*0,6*2*9</t>
  </si>
  <si>
    <t>38</t>
  </si>
  <si>
    <t>327351211</t>
  </si>
  <si>
    <t>Bednění opěrných zdí a valů svislých i skloněných zřízení</t>
  </si>
  <si>
    <t>1502836007</t>
  </si>
  <si>
    <t>Bednění opěrných zdí a valů svislých i skloněných, výšky do 20 m zřízení</t>
  </si>
  <si>
    <t>(0,6+0,4+0,4+0,6)*0,6*9</t>
  </si>
  <si>
    <t>(0,6+0,6)*0,6*9</t>
  </si>
  <si>
    <t>39</t>
  </si>
  <si>
    <t>327351221</t>
  </si>
  <si>
    <t>Bednění opěrných zdí a valů svislých i skloněných odstranění</t>
  </si>
  <si>
    <t>1774226669</t>
  </si>
  <si>
    <t>Bednění opěrných zdí a valů svislých i skloněných, výšky do 20 m odstranění</t>
  </si>
  <si>
    <t>40</t>
  </si>
  <si>
    <t>327351291A</t>
  </si>
  <si>
    <t xml:space="preserve">Zaříznutí dobetonovávky do "šikma"  </t>
  </si>
  <si>
    <t>194290002</t>
  </si>
  <si>
    <t>vnější</t>
  </si>
  <si>
    <t>0,6*(9+9)</t>
  </si>
  <si>
    <t>vnitřní</t>
  </si>
  <si>
    <t>0,6*(4+4)</t>
  </si>
  <si>
    <t>41</t>
  </si>
  <si>
    <t>327361006</t>
  </si>
  <si>
    <t>Výztuž opěrných zdí a valů D 12 mm z betonářské oceli 10 505</t>
  </si>
  <si>
    <t>746323322</t>
  </si>
  <si>
    <t>Výztuž opěrných zdí a valů průměru do 12 mm, z oceli 10 505 (R) nebo BSt 500</t>
  </si>
  <si>
    <t>prut pr.10mm</t>
  </si>
  <si>
    <t>(0,5+0,8+0,8+0,5+1+1)*0,00062*3*4</t>
  </si>
  <si>
    <t>0,34*0,1</t>
  </si>
  <si>
    <t>42</t>
  </si>
  <si>
    <t>327361016</t>
  </si>
  <si>
    <t>Výztuž opěrných zdí a valů D nad 12 mm z betonářské oceli 10 505</t>
  </si>
  <si>
    <t>-994427101</t>
  </si>
  <si>
    <t>Výztuž opěrných zdí a valů průměru přes 12 mm, z oceli 10 505 (R) nebo BSt 500</t>
  </si>
  <si>
    <t>prut pr.20mm</t>
  </si>
  <si>
    <t>0,6*10*0,0025*(4+4+4)</t>
  </si>
  <si>
    <t>0,18*0,1</t>
  </si>
  <si>
    <t>Vodorovné konstrukce</t>
  </si>
  <si>
    <t>43</t>
  </si>
  <si>
    <t>451541111</t>
  </si>
  <si>
    <t>Lože pod potrubí otevřený výkop ze štěrkodrtě</t>
  </si>
  <si>
    <t>90126267</t>
  </si>
  <si>
    <t>Lože pod potrubí, stoky a drobné objekty v otevřeném výkopu ze štěrkodrtě 0-32 mm</t>
  </si>
  <si>
    <t>(5+11+32+14)*0,7*0,15</t>
  </si>
  <si>
    <t>44</t>
  </si>
  <si>
    <t>452321151</t>
  </si>
  <si>
    <t>Podkladní desky ze ŽB tř. C 20/25 otevřený výkop</t>
  </si>
  <si>
    <t>323440363</t>
  </si>
  <si>
    <t>Podkladní a zajišťovací konstrukce z betonu železového v otevřeném výkopu desky pod potrubí, stoky a drobné objekty z betonu tř. C 20/25</t>
  </si>
  <si>
    <t>45</t>
  </si>
  <si>
    <t>452351101</t>
  </si>
  <si>
    <t>Bednění podkladních desek nebo bloků nebo sedlového lože otevřený výkop</t>
  </si>
  <si>
    <t>1831126239</t>
  </si>
  <si>
    <t>Bednění podkladních a zajišťovacích konstrukcí v otevřeném výkopu desek nebo sedlových loží pod potrubí, stoky a drobné objekty</t>
  </si>
  <si>
    <t>(5+11+32+14)*0,15</t>
  </si>
  <si>
    <t>(5+11+32+14)*(0,15+0,15)</t>
  </si>
  <si>
    <t>46</t>
  </si>
  <si>
    <t>452368211</t>
  </si>
  <si>
    <t>Výztuž podkladních desek nebo bloků nebo pražců otevřený výkop ze svařovaných sítí Kari</t>
  </si>
  <si>
    <t>-1467160917</t>
  </si>
  <si>
    <t>Výztuž podkladních desek, bloků nebo pražců v otevřeném výkopu ze svařovaných sítí typu Kari</t>
  </si>
  <si>
    <t>(5+11+32+14)*0,7*0,0031</t>
  </si>
  <si>
    <t>0,270*0,15</t>
  </si>
  <si>
    <t>Komunikace pozemní</t>
  </si>
  <si>
    <t>47</t>
  </si>
  <si>
    <t>564851111</t>
  </si>
  <si>
    <t>Podklad ze štěrkodrtě ŠD tl 150 mm</t>
  </si>
  <si>
    <t>193730351</t>
  </si>
  <si>
    <t>Podklad ze štěrkodrti ŠD s rozprostřením a zhutněním, po zhutnění tl. 150 mm</t>
  </si>
  <si>
    <t>48</t>
  </si>
  <si>
    <t>564861111</t>
  </si>
  <si>
    <t>Podklad ze štěrkodrtě ŠD tl 200 mm</t>
  </si>
  <si>
    <t>1060250408</t>
  </si>
  <si>
    <t>Podklad ze štěrkodrti ŠD s rozprostřením a zhutněním, po zhutnění tl. 200 mm</t>
  </si>
  <si>
    <t>a1</t>
  </si>
  <si>
    <t>49</t>
  </si>
  <si>
    <t>-1868723782</t>
  </si>
  <si>
    <t>50</t>
  </si>
  <si>
    <t>564962111</t>
  </si>
  <si>
    <t>Podklad z mechanicky zpevněného kameniva MZK tl 200 mm</t>
  </si>
  <si>
    <t>69170001</t>
  </si>
  <si>
    <t>Podklad z mechanicky zpevněného kameniva MZK (minerální beton) s rozprostřením a s hutněním, po zhutnění tl. 200 mm</t>
  </si>
  <si>
    <t>51</t>
  </si>
  <si>
    <t>565155121</t>
  </si>
  <si>
    <t>Asfaltový beton vrstva podkladní ACP 16 (obalované kamenivo OKS) tl 70 mm š přes 3 m</t>
  </si>
  <si>
    <t>1291479812</t>
  </si>
  <si>
    <t>Asfaltový beton vrstva podkladní ACP 16 (obalované kamenivo střednězrnné - OKS) s rozprostřením a zhutněním v pruhu šířky přes 3 m, po zhutnění tl. 70 mm</t>
  </si>
  <si>
    <t>52</t>
  </si>
  <si>
    <t>573111112</t>
  </si>
  <si>
    <t>Postřik živičný infiltrační s posypem z asfaltu množství 1 kg/m2</t>
  </si>
  <si>
    <t>1592906522</t>
  </si>
  <si>
    <t>Postřik infiltrační PI z asfaltu silničního s posypem kamenivem, v množství 1,00 kg/m2</t>
  </si>
  <si>
    <t>53</t>
  </si>
  <si>
    <t>573211106</t>
  </si>
  <si>
    <t>Postřik živičný spojovací z asfaltu v množství 0,20 kg/m2</t>
  </si>
  <si>
    <t>-602655778</t>
  </si>
  <si>
    <t>Postřik spojovací PS bez posypu kamenivem z asfaltu silničního, v množství 0,20 kg/m2</t>
  </si>
  <si>
    <t>54</t>
  </si>
  <si>
    <t>573211109</t>
  </si>
  <si>
    <t>Postřik živičný spojovací z asfaltu v množství do 0,50 kg/m2</t>
  </si>
  <si>
    <t>723601158</t>
  </si>
  <si>
    <t>Postřik spojovací PS bez posypu kamenivem z asfaltu silničního, v množství 0,50 kg/m2</t>
  </si>
  <si>
    <t>55</t>
  </si>
  <si>
    <t>577134121</t>
  </si>
  <si>
    <t>Asfaltový beton vrstva obrusná ACO 11 (ABS) tř. I tl 40 mm š přes 3 m z nemodifikovaného asfaltu</t>
  </si>
  <si>
    <t>887069916</t>
  </si>
  <si>
    <t>Asfaltový beton vrstva obrusná ACO 11 (ABS) s rozprostřením a se zhutněním z nemodifikovaného asfaltu v pruhu šířky přes 3 m tř. I, po zhutnění tl. 40 mm</t>
  </si>
  <si>
    <t>Úpravy povrchů, podlahy a osazování výplní</t>
  </si>
  <si>
    <t>56</t>
  </si>
  <si>
    <t>622135002</t>
  </si>
  <si>
    <t>Vyrovnání podkladu vnějších stěn maltou cementovou tl do 10 mm</t>
  </si>
  <si>
    <t>74366999</t>
  </si>
  <si>
    <t>Vyrovnání nerovností podkladu vnějších omítaných ploch maltou, tloušťky do 10 mm cementovou stěn</t>
  </si>
  <si>
    <t>57</t>
  </si>
  <si>
    <t>622135092</t>
  </si>
  <si>
    <t>Příplatek k vyrovnání vnějších stěn maltou cementovou za každých dalších 5 mm tl</t>
  </si>
  <si>
    <t>887943005</t>
  </si>
  <si>
    <t>Vyrovnání nerovností podkladu vnějších omítaných ploch tmelem, tloušťky do 2 mm Příplatek k ceně za každých dalších 5 mm tloušťky podkladní vrstvy přes 10 mm maltou cementovou stěn</t>
  </si>
  <si>
    <t>50*4</t>
  </si>
  <si>
    <t>58</t>
  </si>
  <si>
    <t>629995101</t>
  </si>
  <si>
    <t>Očištění vnějších ploch tlakovou vodou</t>
  </si>
  <si>
    <t>-1847055727</t>
  </si>
  <si>
    <t>Očištění vnějších ploch tlakovou vodou omytím</t>
  </si>
  <si>
    <t>a2 - základy pozn.1</t>
  </si>
  <si>
    <t>Trubní vedení</t>
  </si>
  <si>
    <t>59</t>
  </si>
  <si>
    <t>871355221</t>
  </si>
  <si>
    <t>Kanalizační potrubí z tvrdého PVC jednovrstvé tuhost třídy SN8 DN 200</t>
  </si>
  <si>
    <t>-2111134208</t>
  </si>
  <si>
    <t>Kanalizační potrubí z tvrdého PVC v otevřeném výkopu ve sklonu do 20 %, hladkého plnostěnného jednovrstvého, tuhost třídy SN 8 DN 200</t>
  </si>
  <si>
    <t>60</t>
  </si>
  <si>
    <t>877315211</t>
  </si>
  <si>
    <t>Montáž tvarovek z tvrdého PVC-systém KG nebo z polypropylenu-systém KG 2000 jednoosé DN 150</t>
  </si>
  <si>
    <t>374926705</t>
  </si>
  <si>
    <t>Montáž tvarovek na kanalizačním potrubí z trub z plastu z tvrdého PVC [systém KG] nebo z polypropylenu [systém KG 2000] v otevřeném výkopu jednoosých DN 150</t>
  </si>
  <si>
    <t>vyústění drenáží</t>
  </si>
  <si>
    <t>61</t>
  </si>
  <si>
    <t>28611361</t>
  </si>
  <si>
    <t>koleno kanalizace plastové KGB 150x45°</t>
  </si>
  <si>
    <t>-1855632435</t>
  </si>
  <si>
    <t>koleno kanalizace plastové KG 150x45°</t>
  </si>
  <si>
    <t>62</t>
  </si>
  <si>
    <t>894812003</t>
  </si>
  <si>
    <t xml:space="preserve">Revizní a čistící šachta z PP šachtové dno DN 400/150  </t>
  </si>
  <si>
    <t>484743204</t>
  </si>
  <si>
    <t>Revizní a čistící šachta z polypropylenu PP pro hladké trouby [např. systém KG] DN 400 šachtové dno (DN šachty / DN trubního vedení) DN 400/150 pravý a levý přítok</t>
  </si>
  <si>
    <t>63</t>
  </si>
  <si>
    <t>894812035</t>
  </si>
  <si>
    <t>Revizní a čistící šachta z PP DN 400 šachtová roura korugovaná bez hrdla světlé hloubky 6000 mm</t>
  </si>
  <si>
    <t>1159160400</t>
  </si>
  <si>
    <t>Revizní a čistící šachta z polypropylenu PP pro hladké trouby [např. systém KG] DN 400 roura šachtová korugovaná bez hrdla, světlé hloubky 6000 mm</t>
  </si>
  <si>
    <t>64</t>
  </si>
  <si>
    <t>894812041</t>
  </si>
  <si>
    <t>Příplatek k rourám revizní a čistící šachty z PP DN 400 za uříznutí šachtové roury</t>
  </si>
  <si>
    <t>565775746</t>
  </si>
  <si>
    <t>Revizní a čistící šachta z polypropylenu PP pro hladké trouby [např. systém KG] DN 400 roura šachtová korugovaná Příplatek k cenám 2031 - 2035 za uříznutí šachtové roury</t>
  </si>
  <si>
    <t>65</t>
  </si>
  <si>
    <t>894812051</t>
  </si>
  <si>
    <t>Revizní a čistící šachta z PP DN 400 poklop plastový pochůzí pro zatížení 1,5 t</t>
  </si>
  <si>
    <t>1210136926</t>
  </si>
  <si>
    <t>Revizní a čistící šachta z polypropylenu PP pro hladké trouby [např. systém KG] DN 400 poklop plastový (pro zatížení) pochůzí (1,5 t)</t>
  </si>
  <si>
    <t>Ostatní konstrukce a práce, bourání</t>
  </si>
  <si>
    <t>66</t>
  </si>
  <si>
    <t>90001</t>
  </si>
  <si>
    <t>Přesunutí stávajícího posypového materiálu - viz půdorys pozn.5</t>
  </si>
  <si>
    <t>311616734</t>
  </si>
  <si>
    <t>67</t>
  </si>
  <si>
    <t>900021</t>
  </si>
  <si>
    <t>M+D mobilního sloupku v.1,2m - viz půdorys pozn.18</t>
  </si>
  <si>
    <t>-1720014212</t>
  </si>
  <si>
    <t>68</t>
  </si>
  <si>
    <t>900022</t>
  </si>
  <si>
    <t>M+D řetízek dl.10m - viz půdorys pozn.18</t>
  </si>
  <si>
    <t>459516156</t>
  </si>
  <si>
    <t>69</t>
  </si>
  <si>
    <t>919735113</t>
  </si>
  <si>
    <t>Řezání stávajícího živičného krytu hl do 150 mm</t>
  </si>
  <si>
    <t>1883604472</t>
  </si>
  <si>
    <t>Řezání stávajícího živičného krytu nebo podkladu hloubky přes 100 do 150 mm</t>
  </si>
  <si>
    <t>kanalizační přípojka</t>
  </si>
  <si>
    <t>14*2</t>
  </si>
  <si>
    <t>70</t>
  </si>
  <si>
    <t>962052211</t>
  </si>
  <si>
    <t>Bourání zdiva nadzákladového ze ŽB přes 1 m3</t>
  </si>
  <si>
    <t>1933572900</t>
  </si>
  <si>
    <t>Bourání zdiva železobetonového nadzákladového, objemu přes 1 m3</t>
  </si>
  <si>
    <t>půdorys pozn.7</t>
  </si>
  <si>
    <t>12,5*3,5*0,4</t>
  </si>
  <si>
    <t>71</t>
  </si>
  <si>
    <t>966005311</t>
  </si>
  <si>
    <t>Rozebrání a odstranění silničního svodidla s jednou pásnicí</t>
  </si>
  <si>
    <t>-1072697168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</si>
  <si>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</si>
  <si>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půdorys pozn.12</t>
  </si>
  <si>
    <t>997</t>
  </si>
  <si>
    <t>Přesun sutě</t>
  </si>
  <si>
    <t>72</t>
  </si>
  <si>
    <t>997221551</t>
  </si>
  <si>
    <t>Vodorovná doprava suti ze sypkých materiálů do 1 km</t>
  </si>
  <si>
    <t>527205634</t>
  </si>
  <si>
    <t>Vodorovná doprava suti bez naložení, ale se složením a s hrubým urovnáním ze sypkých materiálů, na vzdálenost do 1 km</t>
  </si>
  <si>
    <t>73</t>
  </si>
  <si>
    <t>997221559</t>
  </si>
  <si>
    <t>Příplatek ZKD 1 km u vodorovné dopravy suti ze sypkých materiálů</t>
  </si>
  <si>
    <t>1582120803</t>
  </si>
  <si>
    <t>Vodorovná doprava suti bez naložení, ale se složením a s hrubým urovnáním Příplatek k ceně za každý další i započatý 1 km přes 1 km</t>
  </si>
  <si>
    <t>437,638*34</t>
  </si>
  <si>
    <t>74</t>
  </si>
  <si>
    <t>997221645</t>
  </si>
  <si>
    <t>Poplatek za uložení na skládce (skládkovné) odpadu asfaltového bez dehtu kód odpadu 17 03 02</t>
  </si>
  <si>
    <t>-47974606</t>
  </si>
  <si>
    <t>Poplatek za uložení stavebního odpadu na skládce (skládkovné) asfaltového bez obsahu dehtu zatříděného do Katalogu odpadů pod kódem 17 03 02</t>
  </si>
  <si>
    <t>75</t>
  </si>
  <si>
    <t>997221655</t>
  </si>
  <si>
    <t>Poplatek za uložení na skládce (skládkovné) zeminy a kamení kód odpadu 17 05 04</t>
  </si>
  <si>
    <t>2083519419</t>
  </si>
  <si>
    <t>Poplatek za uložení stavebního odpadu na skládce (skládkovné) zeminy a kamení zatříděného do Katalogu odpadů pod kódem 17 05 04</t>
  </si>
  <si>
    <t>437,638</t>
  </si>
  <si>
    <t>-45,188</t>
  </si>
  <si>
    <t>998</t>
  </si>
  <si>
    <t>Přesun hmot</t>
  </si>
  <si>
    <t>76</t>
  </si>
  <si>
    <t>998011002</t>
  </si>
  <si>
    <t>Přesun hmot pro budovy zděné v do 12 m</t>
  </si>
  <si>
    <t>-209559999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</si>
  <si>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</si>
  <si>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</si>
  <si>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</si>
  <si>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</si>
  <si>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</si>
  <si>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77</t>
  </si>
  <si>
    <t>711113125</t>
  </si>
  <si>
    <t>Izolace proti zemní vlhkosti na svislé ploše za studena bitumenové lepidlo</t>
  </si>
  <si>
    <t>792319399</t>
  </si>
  <si>
    <t>Izolace proti zemní vlhkosti natěradly a tmely za studena na ploše svislé S dvousložkovou bitumenovou</t>
  </si>
  <si>
    <t>78</t>
  </si>
  <si>
    <t>711161115</t>
  </si>
  <si>
    <t>Izolace proti zemní vlhkosti nopovou fólií vodorovná, nopek v 20,0 mm, tl do 1,0 mm</t>
  </si>
  <si>
    <t>-1410746785</t>
  </si>
  <si>
    <t>Izolace proti zemní vlhkosti a beztlakové vodě nopovými fóliemi na ploše vodorovné V vrstva ochranná, odvětrávací a drenážní výška nopku 20,0 mm, tl. fólie do 1,0 mm</t>
  </si>
  <si>
    <t>79</t>
  </si>
  <si>
    <t>711161384</t>
  </si>
  <si>
    <t>Izolace proti zemní vlhkosti nopovou fólií ukončení provětrávací lištou</t>
  </si>
  <si>
    <t>464073326</t>
  </si>
  <si>
    <t>Izolace proti zemní vlhkosti a beztlakové vodě nopovými fóliemi ostatní ukončení izolace provětrávací lištou</t>
  </si>
  <si>
    <t>80</t>
  </si>
  <si>
    <t>711472051</t>
  </si>
  <si>
    <t>Provedení svislé izolace proti tlakové vodě termoplasty lepenou fólií PVC</t>
  </si>
  <si>
    <t>-357065158</t>
  </si>
  <si>
    <t>Provedení izolace proti povrchové a podpovrchové tlakové vodě termoplasty na ploše svislé S folií PVC lepenou</t>
  </si>
  <si>
    <t>81</t>
  </si>
  <si>
    <t>28322000</t>
  </si>
  <si>
    <t>fólie hydroizolační střešní mPVC tl 2,0mm šedá</t>
  </si>
  <si>
    <t>1679751039</t>
  </si>
  <si>
    <t>315*1,2</t>
  </si>
  <si>
    <t>82</t>
  </si>
  <si>
    <t>711491175</t>
  </si>
  <si>
    <t>Připevnění zolace proti tlakové vodě kotvícími pásky vč.kotevního materiálu</t>
  </si>
  <si>
    <t>-344797733</t>
  </si>
  <si>
    <t>Provedení izolace proti povrchové a podpovrchové tlakové vodě ostatní připevnění izolace kotvicími pásky</t>
  </si>
  <si>
    <t>skladba a3</t>
  </si>
  <si>
    <t>2,4+10,2+31,6+12,98+15,6</t>
  </si>
  <si>
    <t>83</t>
  </si>
  <si>
    <t>55344517A</t>
  </si>
  <si>
    <t>plech poplastovaný  pásek délka 2000 mm rozvinutá šířka 50 mm</t>
  </si>
  <si>
    <t>502651084</t>
  </si>
  <si>
    <t>(72,78/2)*1,1</t>
  </si>
  <si>
    <t>84</t>
  </si>
  <si>
    <t>711491271</t>
  </si>
  <si>
    <t>Provedení izolace proti tlakové vodě svislé z textilií vrstva podkladní</t>
  </si>
  <si>
    <t>1353753851</t>
  </si>
  <si>
    <t>Provedení izolace proti povrchové a podpovrchové tlakové vodě ostatní na ploše svislé S z textilií, vrstvy podkladní</t>
  </si>
  <si>
    <t>85</t>
  </si>
  <si>
    <t>711491272</t>
  </si>
  <si>
    <t>Provedení izolace proti tlakové vodě svislé z textilií vrstva ochranná</t>
  </si>
  <si>
    <t>1898681688</t>
  </si>
  <si>
    <t>Provedení izolace proti povrchové a podpovrchové tlakové vodě ostatní na ploše svislé S z textilií, vrstvy ochranné</t>
  </si>
  <si>
    <t>86</t>
  </si>
  <si>
    <t>69311068</t>
  </si>
  <si>
    <t>geotextilie netkaná separační, ochranná, filtrační, drenážní PP 300g/m2</t>
  </si>
  <si>
    <t>-42611411</t>
  </si>
  <si>
    <t>315*2*1,1</t>
  </si>
  <si>
    <t>87</t>
  </si>
  <si>
    <t>711161122</t>
  </si>
  <si>
    <t>Izolace proti zemní vlhkosti nopovou fólií s textilií vodorovná, nopek v 8,0 mm, tl do 0,6 mm</t>
  </si>
  <si>
    <t>930775241</t>
  </si>
  <si>
    <t>Izolace proti zemní vlhkosti a beztlakové vodě nopovými fóliemi na ploše vodorovné V vrstva ochranná, odvětrávací a drenážní s nakašírovanou filtrační textilií výška nopku 8,0 mm, tl. fólie do 0,6 mm</t>
  </si>
  <si>
    <t>88</t>
  </si>
  <si>
    <t>998711102</t>
  </si>
  <si>
    <t>Přesun hmot tonážní pro izolace proti vodě, vlhkosti a plynům v objektech výšky do 12 m</t>
  </si>
  <si>
    <t>-961747402</t>
  </si>
  <si>
    <t>Přesun hmot pro izolace proti vodě, vlhkosti a plynům stanovený z hmotnosti přesunovaného materiálu vodorovná dopravní vzdálenost do 50 m v objektech výšky přes 6 do 12 m</t>
  </si>
  <si>
    <t>764</t>
  </si>
  <si>
    <t>Konstrukce klempířské</t>
  </si>
  <si>
    <t>89</t>
  </si>
  <si>
    <t>764211676</t>
  </si>
  <si>
    <t xml:space="preserve">Oplechování nevětraného nároží s nárožním plechem z Pz s povrchovou úpravou  </t>
  </si>
  <si>
    <t>1884315351</t>
  </si>
  <si>
    <t xml:space="preserve">Oplechování střešních prvků z pozinkovaného plechu s povrchovou úpravou nároží nevětraného s použitím nárožního plechu </t>
  </si>
  <si>
    <t>90</t>
  </si>
  <si>
    <t>764511603</t>
  </si>
  <si>
    <t>Žlab podokapní půlkruhový z Pz s povrchovou úpravou rš 400 mm</t>
  </si>
  <si>
    <t>-58477672</t>
  </si>
  <si>
    <t>Žlab podokapní z pozinkovaného plechu s povrchovou úpravou včetně háků a čel půlkruhový rš 400 mm</t>
  </si>
  <si>
    <t>32,1+13,5</t>
  </si>
  <si>
    <t>91</t>
  </si>
  <si>
    <t>764511623</t>
  </si>
  <si>
    <t>Roh nebo kout půlkruhového podokapního žlabu z Pz s povrchovou úpravou rš 400 mm</t>
  </si>
  <si>
    <t>-923538420</t>
  </si>
  <si>
    <t>Žlab podokapní z pozinkovaného plechu s povrchovou úpravou včetně háků a čel roh nebo kout, žlabu půlkruhového rš 400 mm</t>
  </si>
  <si>
    <t>92</t>
  </si>
  <si>
    <t>764511643</t>
  </si>
  <si>
    <t>Kotlík oválný (trychtýřový) pro podokapní žlaby z Pz s povrchovou úpravou 330/120 mm</t>
  </si>
  <si>
    <t>-1592684314</t>
  </si>
  <si>
    <t>Žlab podokapní z pozinkovaného plechu s povrchovou úpravou včetně háků a čel kotlík oválný (trychtýřový), rš žlabu/průměr svodu 400/120 mm</t>
  </si>
  <si>
    <t>93</t>
  </si>
  <si>
    <t>764518623</t>
  </si>
  <si>
    <t>Svody kruhové včetně objímek, kolen, odskoků z Pz s povrchovou úpravou průměru 120 mm</t>
  </si>
  <si>
    <t>-531591993</t>
  </si>
  <si>
    <t>Svod z pozinkovaného plechu s upraveným povrchem včetně objímek, kolen a odskoků kruhový, průměru 120 mm</t>
  </si>
  <si>
    <t>4*3</t>
  </si>
  <si>
    <t>94</t>
  </si>
  <si>
    <t>998764102</t>
  </si>
  <si>
    <t>Přesun hmot tonážní pro konstrukce klempířské v objektech v do 12 m</t>
  </si>
  <si>
    <t>567933090</t>
  </si>
  <si>
    <t>Přesun hmot pro konstrukce klempířské stanovený z hmotnosti přesunovaného materiálu vodorovná dopravní vzdálenost do 50 m v objektech výšky přes 6 do 12 m</t>
  </si>
  <si>
    <t>767</t>
  </si>
  <si>
    <t>Konstrukce zámečnické</t>
  </si>
  <si>
    <t>95</t>
  </si>
  <si>
    <t>767001</t>
  </si>
  <si>
    <t>M+D ocelové konstrukce pro zastřešení přístřešku vč.spojovacích a kotevních prvků, jeřábnické práce, povrchová úprava žárový Pz</t>
  </si>
  <si>
    <t>-1983128744</t>
  </si>
  <si>
    <t>96</t>
  </si>
  <si>
    <t>767002</t>
  </si>
  <si>
    <t>M+D ocelové konstrukce pro statické zajištění sousední haly vč.spojovacích a kotevních prvků, jeřábnické práce, povrchová úprava žárový Pz</t>
  </si>
  <si>
    <t>1454044627</t>
  </si>
  <si>
    <t>97</t>
  </si>
  <si>
    <t>767003</t>
  </si>
  <si>
    <t>M+D ocelové pomocné konstrukce pro opláštění stěn přístřešku vč.spojovacích a kotevních prvků, jeřábnické práce, povrchová úprava žárový Pz</t>
  </si>
  <si>
    <t>1016004418</t>
  </si>
  <si>
    <t>98</t>
  </si>
  <si>
    <t>767004</t>
  </si>
  <si>
    <t xml:space="preserve">M+D obkladu stěn PVC lamely vč.ocelových lišt a spojovacího materiálu  </t>
  </si>
  <si>
    <t>228874396</t>
  </si>
  <si>
    <t>Pohledy</t>
  </si>
  <si>
    <t>pozn.1</t>
  </si>
  <si>
    <t>(9+8,95+7,8)*4</t>
  </si>
  <si>
    <t>99</t>
  </si>
  <si>
    <t>767137502</t>
  </si>
  <si>
    <t>Montáž obložení stěn plechem tvarovaným šroubováním vč.spojovacího materiálu</t>
  </si>
  <si>
    <t>757895352</t>
  </si>
  <si>
    <t>obkladu stěn</t>
  </si>
  <si>
    <t>10,2*2,1</t>
  </si>
  <si>
    <t>(31,6+12,98)*1,7</t>
  </si>
  <si>
    <t>15*2,3</t>
  </si>
  <si>
    <t>100</t>
  </si>
  <si>
    <t>15484311A</t>
  </si>
  <si>
    <t>plech trapézový výšky 35 poplastovaný tl 0,60mm</t>
  </si>
  <si>
    <t>1217125778</t>
  </si>
  <si>
    <t>131,706*1,15</t>
  </si>
  <si>
    <t>101</t>
  </si>
  <si>
    <t>767391112</t>
  </si>
  <si>
    <t>Montáž krytiny z tvarovaných plechů šroubováním vč.spojovacích prvků vč.spojovacího materiálu</t>
  </si>
  <si>
    <t>-1140155092</t>
  </si>
  <si>
    <t>Montáž krytiny z tvarovaných plechů trapézových nebo vlnitých, uchyceným šroubováním</t>
  </si>
  <si>
    <t>(32,1+18,05)/2*13,2</t>
  </si>
  <si>
    <t>(13,5+7,93)/2*18,6</t>
  </si>
  <si>
    <t>102</t>
  </si>
  <si>
    <t>15485190A</t>
  </si>
  <si>
    <t>profil trapézový  160/260, tl. 1,0mm</t>
  </si>
  <si>
    <t>-183717099</t>
  </si>
  <si>
    <t>530,289*1,15</t>
  </si>
  <si>
    <t>103</t>
  </si>
  <si>
    <t>998767102</t>
  </si>
  <si>
    <t>Přesun hmot tonážní pro zámečnické konstrukce v objektech v do 12 m</t>
  </si>
  <si>
    <t>392391228</t>
  </si>
  <si>
    <t>Přesun hmot pro zámečnické konstrukce stanovený z hmotnosti přesunovaného materiálu vodorovná dopravní vzdálenost do 50 m v objektech výšky přes 6 do 12 m</t>
  </si>
  <si>
    <t>783</t>
  </si>
  <si>
    <t>Dokončovací práce - nátěry</t>
  </si>
  <si>
    <t>104</t>
  </si>
  <si>
    <t>783009401</t>
  </si>
  <si>
    <t>Bezpečnostní šrafování stěn nebo svislých ploch rovných</t>
  </si>
  <si>
    <t>322956219</t>
  </si>
  <si>
    <t>půdorys pozn.4</t>
  </si>
  <si>
    <t>(0,3+0,3)*5,4*6</t>
  </si>
  <si>
    <t>105</t>
  </si>
  <si>
    <t>783009421</t>
  </si>
  <si>
    <t>Bezpečnostní šrafování stěnových nebo podlahových hran</t>
  </si>
  <si>
    <t>-2115238921</t>
  </si>
  <si>
    <t>Bezpečnostní šrafování rohových hran stěnových nebo podlahových</t>
  </si>
  <si>
    <t>půdorys pozn.1</t>
  </si>
  <si>
    <t>2,4+9,6+9+9,6</t>
  </si>
  <si>
    <t>9,6+21+3,6+15</t>
  </si>
  <si>
    <t>15+7,8+15</t>
  </si>
  <si>
    <t>106</t>
  </si>
  <si>
    <t>783301303</t>
  </si>
  <si>
    <t>Bezoplachové odrezivění zámečnických konstrukcí</t>
  </si>
  <si>
    <t>-991165362</t>
  </si>
  <si>
    <t>Příprava podkladu zámečnických konstrukcí před provedením nátěru odrezivění odrezovačem bezoplachovým</t>
  </si>
  <si>
    <t>107</t>
  </si>
  <si>
    <t>783306805</t>
  </si>
  <si>
    <t>Odstranění nátěru ze zámečnických konstrukcí opálením</t>
  </si>
  <si>
    <t>613034393</t>
  </si>
  <si>
    <t>Odstranění nátěrů ze zámečnických konstrukcí opálením s obroušením</t>
  </si>
  <si>
    <t>půdorys pozn.15</t>
  </si>
  <si>
    <t>108</t>
  </si>
  <si>
    <t>783314203</t>
  </si>
  <si>
    <t>Základní antikorozní jednonásobný syntetický samozákladující nátěr zámečnických konstrukcí</t>
  </si>
  <si>
    <t>-944539754</t>
  </si>
  <si>
    <t>Základní antikorozní nátěr zámečnických konstrukcí jednonásobný syntetický samozákladující</t>
  </si>
  <si>
    <t>50*2</t>
  </si>
  <si>
    <t>109</t>
  </si>
  <si>
    <t>783317101</t>
  </si>
  <si>
    <t>Krycí jednonásobný syntetický standardní nátěr zámečnických konstrukcí</t>
  </si>
  <si>
    <t>1974036300</t>
  </si>
  <si>
    <t>Krycí nátěr (email) zámečnických konstrukcí jednonásobný syntetický standardní</t>
  </si>
  <si>
    <t>IO-01 - Terénní úpravy</t>
  </si>
  <si>
    <t>- U veškěrých dodávek a výrobků bude do ceny zahrnuta jejich montáž vč. dodávky potřebného kotvení, doplňkového materiálu, staveništní a mimo staveništní dopravy v případě že tyto činosti nejsou oceněny v samostatných položkách jednotlivých částí soupisu prací. U vybraných výrobků je nutné do ceny díla zahrnout zpracování dodavatelské případně výrobní dokumentace, dále výrobu prototypů, provádění baravného a materiálového vzorkování apod. - Uchazeč o veřejnou zakázku je povinen při oceňování soutěžního SOUPISU PRACÍ ocenit veškeré položky uvedené v soupisech a provést kontrolu funkce aritmetických vzorců jednotlivých položkových SOUPISŮ ve vazbě na jednotlivé oddíly, rekapitulace a krycí listy. - Kde není výslovně uvedeno, bude pracovní postup a technologie provádění stanovena oprávněnou osobou zhotovitele  - Pro sestavení SOUPISU PRACÍ v podrobnostech vymezených vyhl. č. 169/2016Sb. byla použita v převážné míře cenová soustava ÚRS. - V případě nejasností u některé z položek uváděných v supisu prací, kontaktuje uchazeč zadavatele. - Vlastní položky, komplety, soubory a položky s vyšší cenou než dle ceníku jsou stanoveny na základě zkušeností projektanta z období 3 let a odpovídají situaci na trhu. - Tento soupis prací je nedílnou součástí komplexního celkového soupisu na předmětnou akci. - Stavba doloží množství odpadu uloženého na skládce platným vážnými lístky - Tato část soupisu prací vychází dle vyhlášky 169/2016 Sb. z následujících grafických a textových částí projektové dokumentace: A. Průvodní zpráva B. Souhrnná technická zpráva C. Situační výkresy C1. Situační výkres širších vztahů C2. Koordinační situační výkres</t>
  </si>
  <si>
    <t>113107124</t>
  </si>
  <si>
    <t>Odstranění podkladu pl do 50 m2 z kameniva drceného tl 400 mm</t>
  </si>
  <si>
    <t>-1979302594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</si>
  <si>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</si>
  <si>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113107143</t>
  </si>
  <si>
    <t>Odstranění podkladu pl do 50 m2 živičných tl 150 mm</t>
  </si>
  <si>
    <t>612594695</t>
  </si>
  <si>
    <t>Odstranění podkladů nebo krytů s přemístěním hmot na skládku na vzdálenost do 3 m nebo s naložením na dopravní prostředek v ploše jednotlivě do 50 m2 živičných, o tl. vrstvy přes 100 do 150 mm</t>
  </si>
  <si>
    <t>131351100</t>
  </si>
  <si>
    <t>Hloubení jam nezapažených v hornině třídy těžitelnosti II skupiny 4 objem do 20 m3 strojně</t>
  </si>
  <si>
    <t>-284300120</t>
  </si>
  <si>
    <t>Hloubení nezapažených jam a zářezů strojně s urovnáním dna do předepsaného profilu a spádu v hornině třídy těžitelnosti II skupiny 4 do 20 m3</t>
  </si>
  <si>
    <t>výtokový objekt</t>
  </si>
  <si>
    <t>7*(0,15+0,1+0,1)</t>
  </si>
  <si>
    <t>132351252</t>
  </si>
  <si>
    <t>Hloubení rýh nezapažených š do 2000 mm v hornině třídy těžitelnosti II skupiny 4 objem do 50 m3 strojně</t>
  </si>
  <si>
    <t>702037552</t>
  </si>
  <si>
    <t>Hloubení nezapažených rýh šířky přes 800 do 2 000 mm strojně s urovnáním dna do předepsaného profilu a spádu v hornině třídy těžitelnosti II skupiny 4 přes 20 do 50 m3</t>
  </si>
  <si>
    <t>20*1*1,1</t>
  </si>
  <si>
    <t>-495228452</t>
  </si>
  <si>
    <t>2,45</t>
  </si>
  <si>
    <t>-22</t>
  </si>
  <si>
    <t>2106212927</t>
  </si>
  <si>
    <t>2,45*25</t>
  </si>
  <si>
    <t>-708357863</t>
  </si>
  <si>
    <t>2,45*2,1</t>
  </si>
  <si>
    <t>175111101</t>
  </si>
  <si>
    <t>Obsypání potrubí sypaninou bez prohození, uloženou do 3 m</t>
  </si>
  <si>
    <t>1406400218</t>
  </si>
  <si>
    <t>Obsypání potrubí sypaninou z vhodných hornin tř. 1 až 4 nebo materiálem připraveným podél výkopu ve vzdálenosti do 3 m od jeho kraje, pro jakoukoliv hloubku výkopu a míru zhutnění bez prohození sypaniny</t>
  </si>
  <si>
    <t>175111109</t>
  </si>
  <si>
    <t>Příplatek k obsypání potrubí za ruční prohození sypaniny, uložené do 3 m</t>
  </si>
  <si>
    <t>-391021435</t>
  </si>
  <si>
    <t>Obsypání potrubí ručně sypaninou z vhodných hornin tř. 1 až 4 nebo materiálem připraveným podél výkopu ve vzdálenosti do 3 m od jeho kraje, pro jakoukoliv hloubku výkopu a míru zhutnění Příplatek k ceně za prohození sypaniny</t>
  </si>
  <si>
    <t>20*1*0,6</t>
  </si>
  <si>
    <t>-37771007</t>
  </si>
  <si>
    <t>A</t>
  </si>
  <si>
    <t>B</t>
  </si>
  <si>
    <t>410</t>
  </si>
  <si>
    <t>C</t>
  </si>
  <si>
    <t>92*0,8</t>
  </si>
  <si>
    <t>E</t>
  </si>
  <si>
    <t>15*0,25</t>
  </si>
  <si>
    <t>-723303835</t>
  </si>
  <si>
    <t>451317111</t>
  </si>
  <si>
    <t>Podklad pod dlažbu z betonu prostého pro prostředí s mrazovými cykly C 25/30 tl do 100 mm</t>
  </si>
  <si>
    <t>-1540965844</t>
  </si>
  <si>
    <t>Podklad pod dlažbu z betonu prostého pro prostředí s mrazovými cykly tř. C 25/30 tl. do 100 mm</t>
  </si>
  <si>
    <t>451571111</t>
  </si>
  <si>
    <t>Lože pod dlažby ze štěrkopísku vrstva tl do 100 mm</t>
  </si>
  <si>
    <t>768120466</t>
  </si>
  <si>
    <t>Lože pod dlažby ze štěrkopísků, tl. vrstvy do 100 mm</t>
  </si>
  <si>
    <t>465512127</t>
  </si>
  <si>
    <t>Dlažba z lomového kamene na sucho se zalitím spár cementovou maltou do tl 200 mm</t>
  </si>
  <si>
    <t>499483024</t>
  </si>
  <si>
    <t>Dlažba z lomového kamene lomařsky upraveného na sucho se zalitím spár cementovou maltou, tl. kamene do 200 mm</t>
  </si>
  <si>
    <t>564750011</t>
  </si>
  <si>
    <t>Podklad z kameniva hrubého drceného vel. 8-16 mm tl 150 mm</t>
  </si>
  <si>
    <t>1724665458</t>
  </si>
  <si>
    <t>Podklad nebo kryt z kameniva hrubého drceného vel. 8-16 mm s rozprostřením a zhutněním, po zhutnění tl. 150 mm</t>
  </si>
  <si>
    <t>564752111</t>
  </si>
  <si>
    <t>Podklad z vibrovaného štěrku VŠ tl 150 mm</t>
  </si>
  <si>
    <t>-17911138</t>
  </si>
  <si>
    <t>Podklad nebo kryt z vibrovaného štěrku VŠ s rozprostřením, vlhčením a zhutněním, po zhutnění tl. 150 mm</t>
  </si>
  <si>
    <t>oprava stávajících ploch - přeštěrkování</t>
  </si>
  <si>
    <t>564801111</t>
  </si>
  <si>
    <t>Podklad ze štěrkodrtě ŠD tl 30 mm</t>
  </si>
  <si>
    <t>2000491495</t>
  </si>
  <si>
    <t>Podklad ze štěrkodrti ŠD s rozprostřením a zhutněním, po zhutnění tl. 30 mm</t>
  </si>
  <si>
    <t>564801112</t>
  </si>
  <si>
    <t>Podklad ze štěrkodrtě ŠD tl 40 mm</t>
  </si>
  <si>
    <t>77646701</t>
  </si>
  <si>
    <t>Podklad ze štěrkodrti ŠD s rozprostřením a zhutněním, po zhutnění tl. 40 mm</t>
  </si>
  <si>
    <t>F</t>
  </si>
  <si>
    <t>1617190555</t>
  </si>
  <si>
    <t>-630245610</t>
  </si>
  <si>
    <t>-330481027</t>
  </si>
  <si>
    <t>1429080958</t>
  </si>
  <si>
    <t>566901233</t>
  </si>
  <si>
    <t>Vyspravení podkladu po překopech ing sítí plochy přes 15 m2 štěrkodrtí tl. 200 mm</t>
  </si>
  <si>
    <t>-982107525</t>
  </si>
  <si>
    <t>Vyspravení podkladu po překopech inženýrských sítí plochy přes 15 m2 s rozprostřením a zhutněním štěrkodrtí tl. 200 mm</t>
  </si>
  <si>
    <t>566901243</t>
  </si>
  <si>
    <t>Vyspravení podkladu po překopech ing sítí plochy přes 15 m2 kamenivem hrubým drceným tl. 200 mm</t>
  </si>
  <si>
    <t>-1919736725</t>
  </si>
  <si>
    <t>Vyspravení podkladu po překopech inženýrských sítí plochy přes 15 m2 s rozprostřením a zhutněním kamenivem hrubým drceným tl. 200 mm</t>
  </si>
  <si>
    <t>566901261</t>
  </si>
  <si>
    <t>Vyspravení podkladu po překopech ing sítí plochy přes 15 m2 obalovaným kamenivem ACP (OK) do tl. 100 mm</t>
  </si>
  <si>
    <t>361961462</t>
  </si>
  <si>
    <t>Vyspravení podkladu po překopech inženýrských sítí plochy přes 15 m2 s rozprostřením a zhutněním obalovaným kamenivem ACP (OK) tl. 100 mm</t>
  </si>
  <si>
    <t>572341112</t>
  </si>
  <si>
    <t>Vyspravení krytu komunikací po překopech plochy přes 15 m2 asfalt betonem ACO (AB) do tl 70 mm</t>
  </si>
  <si>
    <t>2132908052</t>
  </si>
  <si>
    <t>Vyspravení krytu komunikací po překopech inženýrských sítí plochy přes 15 m2 asfaltovým betonem ACO (AB), po zhutnění tl. přes 50 do 70 mm</t>
  </si>
  <si>
    <t>119210789</t>
  </si>
  <si>
    <t>1287715505</t>
  </si>
  <si>
    <t>781130184</t>
  </si>
  <si>
    <t>1726201120</t>
  </si>
  <si>
    <t>596412210</t>
  </si>
  <si>
    <t>Kladení dlažby z vegetačních tvárnic pozemních komunikací tl 80 mm do 50 m2</t>
  </si>
  <si>
    <t>-110820585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</si>
  <si>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</si>
  <si>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59246016</t>
  </si>
  <si>
    <t>dlažba plošná betonová vegetační 600x400x80mm</t>
  </si>
  <si>
    <t>-823351929</t>
  </si>
  <si>
    <t>12*1,03</t>
  </si>
  <si>
    <t>12,36*1,03 'Přepočtené koeficientem množství</t>
  </si>
  <si>
    <t>596811220</t>
  </si>
  <si>
    <t>Kladení betonové dlažby komunikací pro pěší do lože z kameniva vel do 0,25 m2 plochy do 50 m2</t>
  </si>
  <si>
    <t>-1296675072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</si>
  <si>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</si>
  <si>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59245601</t>
  </si>
  <si>
    <t>dlažba desková betonová 50x50x5 cm šedá</t>
  </si>
  <si>
    <t>-213009112</t>
  </si>
  <si>
    <t>40*1,02</t>
  </si>
  <si>
    <t>599141111</t>
  </si>
  <si>
    <t>Vyplnění spár dílci živičnou zálivkou</t>
  </si>
  <si>
    <t>400584895</t>
  </si>
  <si>
    <t>Vyplnění spár živičnou zálivkou</t>
  </si>
  <si>
    <t>20*2</t>
  </si>
  <si>
    <t>915491211</t>
  </si>
  <si>
    <t>Osazení vodícího proužku z betonových desek do betonového lože tl do 100 mm š proužku 250 mm</t>
  </si>
  <si>
    <t>-1959719516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</si>
  <si>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</si>
  <si>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59218001</t>
  </si>
  <si>
    <t>krajník betonový silniční 500x250x80mm</t>
  </si>
  <si>
    <t>2005762082</t>
  </si>
  <si>
    <t>15*1,03</t>
  </si>
  <si>
    <t>916991121</t>
  </si>
  <si>
    <t>Lože pod obrubníky, krajníky nebo obruby z dlažebních kostek z betonu prostého</t>
  </si>
  <si>
    <t>1094977566</t>
  </si>
  <si>
    <t>Lože pod obrubníky, krajníky nebo obruby z dlažebních kostek z betonu prostého tř. C 16/20</t>
  </si>
  <si>
    <t>92*0,8*0,1</t>
  </si>
  <si>
    <t>935112211</t>
  </si>
  <si>
    <t>Osazení příkopového žlabu do betonu tl 100 mm z betonových tvárnic š 800 mm</t>
  </si>
  <si>
    <t>2052179739</t>
  </si>
  <si>
    <t>Osazení betonového příkopového žlabu s vyplněním a zatřením spár cementovou maltou s ložem tl. 100 mm z betonu prostého tř. C 12/15 z betonových příkopových tvárnic šířky přes 500 do 800 mm</t>
  </si>
  <si>
    <t>59227029</t>
  </si>
  <si>
    <t>žlabovka příkopová betonová 500x680mm</t>
  </si>
  <si>
    <t>-883660197</t>
  </si>
  <si>
    <t>92*1,03</t>
  </si>
  <si>
    <t>935113112</t>
  </si>
  <si>
    <t>Osazení odvodňovacího polymerbetonového žlabu s krycím roštem šířky přes 200 mm vč.betonového lože  C25/30</t>
  </si>
  <si>
    <t>-1876721403</t>
  </si>
  <si>
    <t>Osazení odvodňovacího žlabu s krycím roštem polymerbetonového šířky přes 200 mm vč.betonového lože  C25/30</t>
  </si>
  <si>
    <t>59227127</t>
  </si>
  <si>
    <t>žlab odvodňovací s roštem bez spádu dna monolitický z polymerbetonu pro vysoké zatížení š 200mm</t>
  </si>
  <si>
    <t>-208053366</t>
  </si>
  <si>
    <t>59227118</t>
  </si>
  <si>
    <t>díl revizní polymerbetonový předtvarovaný pro svislý odtok s můstkovým litinovým roštem š 200mm</t>
  </si>
  <si>
    <t>-1567939203</t>
  </si>
  <si>
    <t>59223078</t>
  </si>
  <si>
    <t>vpusť odtoková polymerbetonová s integrovaným těsněním a můstkovým litinovým roštem pro horizontální připojení potrubí horní díl 660x200x310</t>
  </si>
  <si>
    <t>1420247989</t>
  </si>
  <si>
    <t>59223081</t>
  </si>
  <si>
    <t>vpusť odtoková polymerbetonová s integrovaným těsněním a můstkovým litinovým roštem pro horizontální připojení potrubí dolní díl 500x230x365 odtok DN 150</t>
  </si>
  <si>
    <t>976709372</t>
  </si>
  <si>
    <t>59223084</t>
  </si>
  <si>
    <t>koš kalový pro zachytávání hrubých nečistot PP š 150 až 200mm</t>
  </si>
  <si>
    <t>1824945388</t>
  </si>
  <si>
    <t>59227134</t>
  </si>
  <si>
    <t>čelo plné na začátek a konec odvodňovacího žlabu monolitického z polymerbetonu pro vysoké zatížení š 300mm</t>
  </si>
  <si>
    <t>-1417648961</t>
  </si>
  <si>
    <t>-471597300</t>
  </si>
  <si>
    <t>381065283</t>
  </si>
  <si>
    <t>17,92*34</t>
  </si>
  <si>
    <t>-816251994</t>
  </si>
  <si>
    <t>461954544</t>
  </si>
  <si>
    <t>998225111</t>
  </si>
  <si>
    <t>Přesun hmot pro pozemní komunikace s krytem z kamene, monolitickým betonovým nebo živičným</t>
  </si>
  <si>
    <t>1712843422</t>
  </si>
  <si>
    <t>Přesun hmot pro komunikace s krytem z kameniva, monolitickým betonovým nebo živičným dopravní vzdálenost do 200 m jakékoliv délky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</si>
</sst>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horizontal="right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55" t="s">
        <v>5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s="1" customFormat="1" ht="12" customHeight="1">
      <c r="B5" s="21"/>
      <c r="D5" s="25" t="s">
        <v>13</v>
      </c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21"/>
      <c r="BE5" s="236" t="s">
        <v>15</v>
      </c>
      <c r="BS5" s="18" t="s">
        <v>6</v>
      </c>
    </row>
    <row r="6" spans="1:74" s="1" customFormat="1" ht="36.950000000000003" customHeight="1">
      <c r="B6" s="21"/>
      <c r="D6" s="27" t="s">
        <v>16</v>
      </c>
      <c r="K6" s="241" t="s">
        <v>17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21"/>
      <c r="BE6" s="237"/>
      <c r="BS6" s="18" t="s">
        <v>6</v>
      </c>
    </row>
    <row r="7" spans="1:74" s="1" customFormat="1" ht="12" customHeight="1">
      <c r="B7" s="21"/>
      <c r="D7" s="28" t="s">
        <v>18</v>
      </c>
      <c r="K7" s="26" t="s">
        <v>1</v>
      </c>
      <c r="AK7" s="28" t="s">
        <v>19</v>
      </c>
      <c r="AN7" s="26" t="s">
        <v>1</v>
      </c>
      <c r="AR7" s="21"/>
      <c r="BE7" s="237"/>
      <c r="BS7" s="18" t="s">
        <v>6</v>
      </c>
    </row>
    <row r="8" spans="1:74" s="1" customFormat="1" ht="12" customHeight="1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37"/>
      <c r="BS8" s="18" t="s">
        <v>6</v>
      </c>
    </row>
    <row r="9" spans="1:74" s="1" customFormat="1" ht="14.45" customHeight="1">
      <c r="B9" s="21"/>
      <c r="AR9" s="21"/>
      <c r="BE9" s="237"/>
      <c r="BS9" s="18" t="s">
        <v>6</v>
      </c>
    </row>
    <row r="10" spans="1:74" s="1" customFormat="1" ht="12" customHeight="1">
      <c r="B10" s="21"/>
      <c r="D10" s="28" t="s">
        <v>24</v>
      </c>
      <c r="AK10" s="28" t="s">
        <v>25</v>
      </c>
      <c r="AN10" s="26" t="s">
        <v>26</v>
      </c>
      <c r="AR10" s="21"/>
      <c r="BE10" s="237"/>
      <c r="BS10" s="18" t="s">
        <v>6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1</v>
      </c>
      <c r="AR11" s="21"/>
      <c r="BE11" s="237"/>
      <c r="BS11" s="18" t="s">
        <v>6</v>
      </c>
    </row>
    <row r="12" spans="1:74" s="1" customFormat="1" ht="6.95" customHeight="1">
      <c r="B12" s="21"/>
      <c r="AR12" s="21"/>
      <c r="BE12" s="237"/>
      <c r="BS12" s="18" t="s">
        <v>6</v>
      </c>
    </row>
    <row r="13" spans="1:74" s="1" customFormat="1" ht="12" customHeight="1">
      <c r="B13" s="21"/>
      <c r="D13" s="28" t="s">
        <v>29</v>
      </c>
      <c r="AK13" s="28" t="s">
        <v>25</v>
      </c>
      <c r="AN13" s="30" t="s">
        <v>30</v>
      </c>
      <c r="AR13" s="21"/>
      <c r="BE13" s="237"/>
      <c r="BS13" s="18" t="s">
        <v>6</v>
      </c>
    </row>
    <row r="14" spans="1:74" ht="12.75">
      <c r="B14" s="21"/>
      <c r="E14" s="242" t="s">
        <v>30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8" t="s">
        <v>28</v>
      </c>
      <c r="AN14" s="30" t="s">
        <v>30</v>
      </c>
      <c r="AR14" s="21"/>
      <c r="BE14" s="237"/>
      <c r="BS14" s="18" t="s">
        <v>6</v>
      </c>
    </row>
    <row r="15" spans="1:74" s="1" customFormat="1" ht="6.95" customHeight="1">
      <c r="B15" s="21"/>
      <c r="AR15" s="21"/>
      <c r="BE15" s="237"/>
      <c r="BS15" s="18" t="s">
        <v>3</v>
      </c>
    </row>
    <row r="16" spans="1:74" s="1" customFormat="1" ht="12" customHeight="1">
      <c r="B16" s="21"/>
      <c r="D16" s="28" t="s">
        <v>31</v>
      </c>
      <c r="AK16" s="28" t="s">
        <v>25</v>
      </c>
      <c r="AN16" s="26" t="s">
        <v>32</v>
      </c>
      <c r="AR16" s="21"/>
      <c r="BE16" s="237"/>
      <c r="BS16" s="18" t="s">
        <v>3</v>
      </c>
    </row>
    <row r="17" spans="1:71" s="1" customFormat="1" ht="18.399999999999999" customHeight="1">
      <c r="B17" s="21"/>
      <c r="E17" s="26" t="s">
        <v>33</v>
      </c>
      <c r="AK17" s="28" t="s">
        <v>28</v>
      </c>
      <c r="AN17" s="26" t="s">
        <v>34</v>
      </c>
      <c r="AR17" s="21"/>
      <c r="BE17" s="237"/>
      <c r="BS17" s="18" t="s">
        <v>35</v>
      </c>
    </row>
    <row r="18" spans="1:71" s="1" customFormat="1" ht="6.95" customHeight="1">
      <c r="B18" s="21"/>
      <c r="AR18" s="21"/>
      <c r="BE18" s="237"/>
      <c r="BS18" s="18" t="s">
        <v>6</v>
      </c>
    </row>
    <row r="19" spans="1:71" s="1" customFormat="1" ht="12" customHeight="1">
      <c r="B19" s="21"/>
      <c r="D19" s="28" t="s">
        <v>36</v>
      </c>
      <c r="AK19" s="28" t="s">
        <v>25</v>
      </c>
      <c r="AN19" s="26" t="s">
        <v>1</v>
      </c>
      <c r="AR19" s="21"/>
      <c r="BE19" s="237"/>
      <c r="BS19" s="18" t="s">
        <v>6</v>
      </c>
    </row>
    <row r="20" spans="1:71" s="1" customFormat="1" ht="18.399999999999999" customHeight="1">
      <c r="B20" s="21"/>
      <c r="E20" s="26" t="s">
        <v>37</v>
      </c>
      <c r="AK20" s="28" t="s">
        <v>28</v>
      </c>
      <c r="AN20" s="26" t="s">
        <v>1</v>
      </c>
      <c r="AR20" s="21"/>
      <c r="BE20" s="237"/>
      <c r="BS20" s="18" t="s">
        <v>35</v>
      </c>
    </row>
    <row r="21" spans="1:71" s="1" customFormat="1" ht="6.95" customHeight="1">
      <c r="B21" s="21"/>
      <c r="AR21" s="21"/>
      <c r="BE21" s="237"/>
    </row>
    <row r="22" spans="1:71" s="1" customFormat="1" ht="12" customHeight="1">
      <c r="B22" s="21"/>
      <c r="D22" s="28" t="s">
        <v>38</v>
      </c>
      <c r="AR22" s="21"/>
      <c r="BE22" s="237"/>
    </row>
    <row r="23" spans="1:71" s="1" customFormat="1" ht="155.25" customHeight="1">
      <c r="B23" s="21"/>
      <c r="E23" s="244" t="s">
        <v>39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21"/>
      <c r="BE23" s="237"/>
    </row>
    <row r="24" spans="1:71" s="1" customFormat="1" ht="6.95" customHeight="1">
      <c r="B24" s="21"/>
      <c r="AR24" s="21"/>
      <c r="BE24" s="237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37"/>
    </row>
    <row r="26" spans="1:71" s="2" customFormat="1" ht="25.9" customHeight="1">
      <c r="A26" s="33"/>
      <c r="B26" s="34"/>
      <c r="C26" s="33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5">
        <f>ROUND(AG94,2)</f>
        <v>0</v>
      </c>
      <c r="AL26" s="246"/>
      <c r="AM26" s="246"/>
      <c r="AN26" s="246"/>
      <c r="AO26" s="246"/>
      <c r="AP26" s="33"/>
      <c r="AQ26" s="33"/>
      <c r="AR26" s="34"/>
      <c r="BE26" s="237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37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47" t="s">
        <v>41</v>
      </c>
      <c r="M28" s="247"/>
      <c r="N28" s="247"/>
      <c r="O28" s="247"/>
      <c r="P28" s="247"/>
      <c r="Q28" s="33"/>
      <c r="R28" s="33"/>
      <c r="S28" s="33"/>
      <c r="T28" s="33"/>
      <c r="U28" s="33"/>
      <c r="V28" s="33"/>
      <c r="W28" s="247" t="s">
        <v>42</v>
      </c>
      <c r="X28" s="247"/>
      <c r="Y28" s="247"/>
      <c r="Z28" s="247"/>
      <c r="AA28" s="247"/>
      <c r="AB28" s="247"/>
      <c r="AC28" s="247"/>
      <c r="AD28" s="247"/>
      <c r="AE28" s="247"/>
      <c r="AF28" s="33"/>
      <c r="AG28" s="33"/>
      <c r="AH28" s="33"/>
      <c r="AI28" s="33"/>
      <c r="AJ28" s="33"/>
      <c r="AK28" s="247" t="s">
        <v>43</v>
      </c>
      <c r="AL28" s="247"/>
      <c r="AM28" s="247"/>
      <c r="AN28" s="247"/>
      <c r="AO28" s="247"/>
      <c r="AP28" s="33"/>
      <c r="AQ28" s="33"/>
      <c r="AR28" s="34"/>
      <c r="BE28" s="237"/>
    </row>
    <row r="29" spans="1:71" s="3" customFormat="1" ht="14.45" customHeight="1">
      <c r="B29" s="38"/>
      <c r="D29" s="28" t="s">
        <v>44</v>
      </c>
      <c r="F29" s="28" t="s">
        <v>45</v>
      </c>
      <c r="L29" s="250">
        <v>0.21</v>
      </c>
      <c r="M29" s="249"/>
      <c r="N29" s="249"/>
      <c r="O29" s="249"/>
      <c r="P29" s="249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K29" s="248">
        <f>ROUND(AV94, 2)</f>
        <v>0</v>
      </c>
      <c r="AL29" s="249"/>
      <c r="AM29" s="249"/>
      <c r="AN29" s="249"/>
      <c r="AO29" s="249"/>
      <c r="AR29" s="38"/>
      <c r="BE29" s="238"/>
    </row>
    <row r="30" spans="1:71" s="3" customFormat="1" ht="14.45" customHeight="1">
      <c r="B30" s="38"/>
      <c r="F30" s="28" t="s">
        <v>46</v>
      </c>
      <c r="L30" s="250">
        <v>0.15</v>
      </c>
      <c r="M30" s="249"/>
      <c r="N30" s="249"/>
      <c r="O30" s="249"/>
      <c r="P30" s="249"/>
      <c r="W30" s="248">
        <f>ROUND(BA94, 2)</f>
        <v>0</v>
      </c>
      <c r="X30" s="249"/>
      <c r="Y30" s="249"/>
      <c r="Z30" s="249"/>
      <c r="AA30" s="249"/>
      <c r="AB30" s="249"/>
      <c r="AC30" s="249"/>
      <c r="AD30" s="249"/>
      <c r="AE30" s="249"/>
      <c r="AK30" s="248">
        <f>ROUND(AW94, 2)</f>
        <v>0</v>
      </c>
      <c r="AL30" s="249"/>
      <c r="AM30" s="249"/>
      <c r="AN30" s="249"/>
      <c r="AO30" s="249"/>
      <c r="AR30" s="38"/>
      <c r="BE30" s="238"/>
    </row>
    <row r="31" spans="1:71" s="3" customFormat="1" ht="14.45" hidden="1" customHeight="1">
      <c r="B31" s="38"/>
      <c r="F31" s="28" t="s">
        <v>47</v>
      </c>
      <c r="L31" s="250">
        <v>0.21</v>
      </c>
      <c r="M31" s="249"/>
      <c r="N31" s="249"/>
      <c r="O31" s="249"/>
      <c r="P31" s="249"/>
      <c r="W31" s="248">
        <f>ROUND(BB94, 2)</f>
        <v>0</v>
      </c>
      <c r="X31" s="249"/>
      <c r="Y31" s="249"/>
      <c r="Z31" s="249"/>
      <c r="AA31" s="249"/>
      <c r="AB31" s="249"/>
      <c r="AC31" s="249"/>
      <c r="AD31" s="249"/>
      <c r="AE31" s="249"/>
      <c r="AK31" s="248">
        <v>0</v>
      </c>
      <c r="AL31" s="249"/>
      <c r="AM31" s="249"/>
      <c r="AN31" s="249"/>
      <c r="AO31" s="249"/>
      <c r="AR31" s="38"/>
      <c r="BE31" s="238"/>
    </row>
    <row r="32" spans="1:71" s="3" customFormat="1" ht="14.45" hidden="1" customHeight="1">
      <c r="B32" s="38"/>
      <c r="F32" s="28" t="s">
        <v>48</v>
      </c>
      <c r="L32" s="250">
        <v>0.15</v>
      </c>
      <c r="M32" s="249"/>
      <c r="N32" s="249"/>
      <c r="O32" s="249"/>
      <c r="P32" s="249"/>
      <c r="W32" s="248">
        <f>ROUND(BC94, 2)</f>
        <v>0</v>
      </c>
      <c r="X32" s="249"/>
      <c r="Y32" s="249"/>
      <c r="Z32" s="249"/>
      <c r="AA32" s="249"/>
      <c r="AB32" s="249"/>
      <c r="AC32" s="249"/>
      <c r="AD32" s="249"/>
      <c r="AE32" s="249"/>
      <c r="AK32" s="248">
        <v>0</v>
      </c>
      <c r="AL32" s="249"/>
      <c r="AM32" s="249"/>
      <c r="AN32" s="249"/>
      <c r="AO32" s="249"/>
      <c r="AR32" s="38"/>
      <c r="BE32" s="238"/>
    </row>
    <row r="33" spans="1:57" s="3" customFormat="1" ht="14.45" hidden="1" customHeight="1">
      <c r="B33" s="38"/>
      <c r="F33" s="28" t="s">
        <v>49</v>
      </c>
      <c r="L33" s="250">
        <v>0</v>
      </c>
      <c r="M33" s="249"/>
      <c r="N33" s="249"/>
      <c r="O33" s="249"/>
      <c r="P33" s="249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K33" s="248">
        <v>0</v>
      </c>
      <c r="AL33" s="249"/>
      <c r="AM33" s="249"/>
      <c r="AN33" s="249"/>
      <c r="AO33" s="249"/>
      <c r="AR33" s="38"/>
      <c r="BE33" s="2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37"/>
    </row>
    <row r="35" spans="1:57" s="2" customFormat="1" ht="25.9" customHeight="1">
      <c r="A35" s="33"/>
      <c r="B35" s="34"/>
      <c r="C35" s="39"/>
      <c r="D35" s="40" t="s">
        <v>50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51</v>
      </c>
      <c r="U35" s="41"/>
      <c r="V35" s="41"/>
      <c r="W35" s="41"/>
      <c r="X35" s="254" t="s">
        <v>52</v>
      </c>
      <c r="Y35" s="252"/>
      <c r="Z35" s="252"/>
      <c r="AA35" s="252"/>
      <c r="AB35" s="252"/>
      <c r="AC35" s="41"/>
      <c r="AD35" s="41"/>
      <c r="AE35" s="41"/>
      <c r="AF35" s="41"/>
      <c r="AG35" s="41"/>
      <c r="AH35" s="41"/>
      <c r="AI35" s="41"/>
      <c r="AJ35" s="41"/>
      <c r="AK35" s="251">
        <f>SUM(AK26:AK33)</f>
        <v>0</v>
      </c>
      <c r="AL35" s="252"/>
      <c r="AM35" s="252"/>
      <c r="AN35" s="252"/>
      <c r="AO35" s="253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53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54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3"/>
      <c r="B60" s="34"/>
      <c r="C60" s="33"/>
      <c r="D60" s="46" t="s">
        <v>55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56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55</v>
      </c>
      <c r="AI60" s="36"/>
      <c r="AJ60" s="36"/>
      <c r="AK60" s="36"/>
      <c r="AL60" s="36"/>
      <c r="AM60" s="46" t="s">
        <v>56</v>
      </c>
      <c r="AN60" s="36"/>
      <c r="AO60" s="36"/>
      <c r="AP60" s="33"/>
      <c r="AQ60" s="33"/>
      <c r="AR60" s="34"/>
      <c r="BE60" s="33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3"/>
      <c r="B64" s="34"/>
      <c r="C64" s="33"/>
      <c r="D64" s="44" t="s">
        <v>57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58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3"/>
      <c r="B75" s="34"/>
      <c r="C75" s="33"/>
      <c r="D75" s="46" t="s">
        <v>55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56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55</v>
      </c>
      <c r="AI75" s="36"/>
      <c r="AJ75" s="36"/>
      <c r="AK75" s="36"/>
      <c r="AL75" s="36"/>
      <c r="AM75" s="46" t="s">
        <v>56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59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13</v>
      </c>
      <c r="L84" s="4" t="str">
        <f>K5</f>
        <v>17-010</v>
      </c>
      <c r="AR84" s="52"/>
    </row>
    <row r="85" spans="1:91" s="5" customFormat="1" ht="36.950000000000003" customHeight="1">
      <c r="B85" s="53"/>
      <c r="C85" s="54" t="s">
        <v>16</v>
      </c>
      <c r="L85" s="213" t="str">
        <f>K6</f>
        <v>Skladová hala posypového materiálu v areálu KSÚSV v Pelhřimově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Pelhřimov, areál KSUS - p.p.č. 2413/6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22</v>
      </c>
      <c r="AJ87" s="33"/>
      <c r="AK87" s="33"/>
      <c r="AL87" s="33"/>
      <c r="AM87" s="215" t="str">
        <f>IF(AN8= "","",AN8)</f>
        <v>15. 11. 2017</v>
      </c>
      <c r="AN87" s="215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8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KSUS Vysočiny, p.o.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31</v>
      </c>
      <c r="AJ89" s="33"/>
      <c r="AK89" s="33"/>
      <c r="AL89" s="33"/>
      <c r="AM89" s="216" t="str">
        <f>IF(E17="","",E17)</f>
        <v>PROJEKT CENTRUM NOVA s.r.o.</v>
      </c>
      <c r="AN89" s="217"/>
      <c r="AO89" s="217"/>
      <c r="AP89" s="217"/>
      <c r="AQ89" s="33"/>
      <c r="AR89" s="34"/>
      <c r="AS89" s="218" t="s">
        <v>60</v>
      </c>
      <c r="AT89" s="219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29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36</v>
      </c>
      <c r="AJ90" s="33"/>
      <c r="AK90" s="33"/>
      <c r="AL90" s="33"/>
      <c r="AM90" s="216" t="str">
        <f>IF(E20="","",E20)</f>
        <v xml:space="preserve"> </v>
      </c>
      <c r="AN90" s="217"/>
      <c r="AO90" s="217"/>
      <c r="AP90" s="217"/>
      <c r="AQ90" s="33"/>
      <c r="AR90" s="34"/>
      <c r="AS90" s="220"/>
      <c r="AT90" s="221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20"/>
      <c r="AT91" s="221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22" t="s">
        <v>61</v>
      </c>
      <c r="D92" s="223"/>
      <c r="E92" s="223"/>
      <c r="F92" s="223"/>
      <c r="G92" s="223"/>
      <c r="H92" s="61"/>
      <c r="I92" s="225" t="s">
        <v>62</v>
      </c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23"/>
      <c r="Z92" s="223"/>
      <c r="AA92" s="223"/>
      <c r="AB92" s="223"/>
      <c r="AC92" s="223"/>
      <c r="AD92" s="223"/>
      <c r="AE92" s="223"/>
      <c r="AF92" s="223"/>
      <c r="AG92" s="224" t="s">
        <v>63</v>
      </c>
      <c r="AH92" s="223"/>
      <c r="AI92" s="223"/>
      <c r="AJ92" s="223"/>
      <c r="AK92" s="223"/>
      <c r="AL92" s="223"/>
      <c r="AM92" s="223"/>
      <c r="AN92" s="225" t="s">
        <v>64</v>
      </c>
      <c r="AO92" s="223"/>
      <c r="AP92" s="226"/>
      <c r="AQ92" s="62" t="s">
        <v>65</v>
      </c>
      <c r="AR92" s="34"/>
      <c r="AS92" s="63" t="s">
        <v>66</v>
      </c>
      <c r="AT92" s="64" t="s">
        <v>67</v>
      </c>
      <c r="AU92" s="64" t="s">
        <v>68</v>
      </c>
      <c r="AV92" s="64" t="s">
        <v>69</v>
      </c>
      <c r="AW92" s="64" t="s">
        <v>70</v>
      </c>
      <c r="AX92" s="64" t="s">
        <v>71</v>
      </c>
      <c r="AY92" s="64" t="s">
        <v>72</v>
      </c>
      <c r="AZ92" s="64" t="s">
        <v>73</v>
      </c>
      <c r="BA92" s="64" t="s">
        <v>74</v>
      </c>
      <c r="BB92" s="64" t="s">
        <v>75</v>
      </c>
      <c r="BC92" s="64" t="s">
        <v>76</v>
      </c>
      <c r="BD92" s="65" t="s">
        <v>77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78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34">
        <f>ROUND(AG95+AG97+AG99,2)</f>
        <v>0</v>
      </c>
      <c r="AH94" s="234"/>
      <c r="AI94" s="234"/>
      <c r="AJ94" s="234"/>
      <c r="AK94" s="234"/>
      <c r="AL94" s="234"/>
      <c r="AM94" s="234"/>
      <c r="AN94" s="235">
        <f t="shared" ref="AN94:AN100" si="0">SUM(AG94,AT94)</f>
        <v>0</v>
      </c>
      <c r="AO94" s="235"/>
      <c r="AP94" s="235"/>
      <c r="AQ94" s="73" t="s">
        <v>1</v>
      </c>
      <c r="AR94" s="69"/>
      <c r="AS94" s="74">
        <f>ROUND(AS95+AS97+AS99,2)</f>
        <v>0</v>
      </c>
      <c r="AT94" s="75">
        <f t="shared" ref="AT94:AT100" si="1">ROUND(SUM(AV94:AW94),2)</f>
        <v>0</v>
      </c>
      <c r="AU94" s="76">
        <f>ROUND(AU95+AU97+AU99,5)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ROUND(AZ95+AZ97+AZ99,2)</f>
        <v>0</v>
      </c>
      <c r="BA94" s="75">
        <f>ROUND(BA95+BA97+BA99,2)</f>
        <v>0</v>
      </c>
      <c r="BB94" s="75">
        <f>ROUND(BB95+BB97+BB99,2)</f>
        <v>0</v>
      </c>
      <c r="BC94" s="75">
        <f>ROUND(BC95+BC97+BC99,2)</f>
        <v>0</v>
      </c>
      <c r="BD94" s="77">
        <f>ROUND(BD95+BD97+BD99,2)</f>
        <v>0</v>
      </c>
      <c r="BS94" s="78" t="s">
        <v>79</v>
      </c>
      <c r="BT94" s="78" t="s">
        <v>80</v>
      </c>
      <c r="BU94" s="79" t="s">
        <v>81</v>
      </c>
      <c r="BV94" s="78" t="s">
        <v>82</v>
      </c>
      <c r="BW94" s="78" t="s">
        <v>4</v>
      </c>
      <c r="BX94" s="78" t="s">
        <v>83</v>
      </c>
      <c r="CL94" s="78" t="s">
        <v>1</v>
      </c>
    </row>
    <row r="95" spans="1:91" s="7" customFormat="1" ht="16.5" customHeight="1">
      <c r="B95" s="80"/>
      <c r="C95" s="81"/>
      <c r="D95" s="229" t="s">
        <v>84</v>
      </c>
      <c r="E95" s="229"/>
      <c r="F95" s="229"/>
      <c r="G95" s="229"/>
      <c r="H95" s="229"/>
      <c r="I95" s="82"/>
      <c r="J95" s="229" t="s">
        <v>85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30">
        <f>ROUND(AG96,2)</f>
        <v>0</v>
      </c>
      <c r="AH95" s="228"/>
      <c r="AI95" s="228"/>
      <c r="AJ95" s="228"/>
      <c r="AK95" s="228"/>
      <c r="AL95" s="228"/>
      <c r="AM95" s="228"/>
      <c r="AN95" s="227">
        <f t="shared" si="0"/>
        <v>0</v>
      </c>
      <c r="AO95" s="228"/>
      <c r="AP95" s="228"/>
      <c r="AQ95" s="83" t="s">
        <v>86</v>
      </c>
      <c r="AR95" s="80"/>
      <c r="AS95" s="84">
        <f>ROUND(AS96,2)</f>
        <v>0</v>
      </c>
      <c r="AT95" s="85">
        <f t="shared" si="1"/>
        <v>0</v>
      </c>
      <c r="AU95" s="86">
        <f>ROUND(AU96,5)</f>
        <v>0</v>
      </c>
      <c r="AV95" s="85">
        <f>ROUND(AZ95*L29,2)</f>
        <v>0</v>
      </c>
      <c r="AW95" s="85">
        <f>ROUND(BA95*L30,2)</f>
        <v>0</v>
      </c>
      <c r="AX95" s="85">
        <f>ROUND(BB95*L29,2)</f>
        <v>0</v>
      </c>
      <c r="AY95" s="85">
        <f>ROUND(BC95*L30,2)</f>
        <v>0</v>
      </c>
      <c r="AZ95" s="85">
        <f>ROUND(AZ96,2)</f>
        <v>0</v>
      </c>
      <c r="BA95" s="85">
        <f>ROUND(BA96,2)</f>
        <v>0</v>
      </c>
      <c r="BB95" s="85">
        <f>ROUND(BB96,2)</f>
        <v>0</v>
      </c>
      <c r="BC95" s="85">
        <f>ROUND(BC96,2)</f>
        <v>0</v>
      </c>
      <c r="BD95" s="87">
        <f>ROUND(BD96,2)</f>
        <v>0</v>
      </c>
      <c r="BS95" s="88" t="s">
        <v>79</v>
      </c>
      <c r="BT95" s="88" t="s">
        <v>87</v>
      </c>
      <c r="BU95" s="88" t="s">
        <v>81</v>
      </c>
      <c r="BV95" s="88" t="s">
        <v>82</v>
      </c>
      <c r="BW95" s="88" t="s">
        <v>88</v>
      </c>
      <c r="BX95" s="88" t="s">
        <v>4</v>
      </c>
      <c r="CL95" s="88" t="s">
        <v>1</v>
      </c>
      <c r="CM95" s="88" t="s">
        <v>89</v>
      </c>
    </row>
    <row r="96" spans="1:91" s="4" customFormat="1" ht="16.5" customHeight="1">
      <c r="A96" s="89" t="s">
        <v>90</v>
      </c>
      <c r="B96" s="52"/>
      <c r="C96" s="10"/>
      <c r="D96" s="10"/>
      <c r="E96" s="231" t="s">
        <v>84</v>
      </c>
      <c r="F96" s="231"/>
      <c r="G96" s="231"/>
      <c r="H96" s="231"/>
      <c r="I96" s="231"/>
      <c r="J96" s="10"/>
      <c r="K96" s="231" t="s">
        <v>85</v>
      </c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32">
        <f>'VRN - Vedlejší a ostatní ...'!J32</f>
        <v>0</v>
      </c>
      <c r="AH96" s="233"/>
      <c r="AI96" s="233"/>
      <c r="AJ96" s="233"/>
      <c r="AK96" s="233"/>
      <c r="AL96" s="233"/>
      <c r="AM96" s="233"/>
      <c r="AN96" s="232">
        <f t="shared" si="0"/>
        <v>0</v>
      </c>
      <c r="AO96" s="233"/>
      <c r="AP96" s="233"/>
      <c r="AQ96" s="90" t="s">
        <v>91</v>
      </c>
      <c r="AR96" s="52"/>
      <c r="AS96" s="91">
        <v>0</v>
      </c>
      <c r="AT96" s="92">
        <f t="shared" si="1"/>
        <v>0</v>
      </c>
      <c r="AU96" s="93">
        <f>'VRN - Vedlejší a ostatní ...'!P122</f>
        <v>0</v>
      </c>
      <c r="AV96" s="92">
        <f>'VRN - Vedlejší a ostatní ...'!J35</f>
        <v>0</v>
      </c>
      <c r="AW96" s="92">
        <f>'VRN - Vedlejší a ostatní ...'!J36</f>
        <v>0</v>
      </c>
      <c r="AX96" s="92">
        <f>'VRN - Vedlejší a ostatní ...'!J37</f>
        <v>0</v>
      </c>
      <c r="AY96" s="92">
        <f>'VRN - Vedlejší a ostatní ...'!J38</f>
        <v>0</v>
      </c>
      <c r="AZ96" s="92">
        <f>'VRN - Vedlejší a ostatní ...'!F35</f>
        <v>0</v>
      </c>
      <c r="BA96" s="92">
        <f>'VRN - Vedlejší a ostatní ...'!F36</f>
        <v>0</v>
      </c>
      <c r="BB96" s="92">
        <f>'VRN - Vedlejší a ostatní ...'!F37</f>
        <v>0</v>
      </c>
      <c r="BC96" s="92">
        <f>'VRN - Vedlejší a ostatní ...'!F38</f>
        <v>0</v>
      </c>
      <c r="BD96" s="94">
        <f>'VRN - Vedlejší a ostatní ...'!F39</f>
        <v>0</v>
      </c>
      <c r="BT96" s="26" t="s">
        <v>89</v>
      </c>
      <c r="BV96" s="26" t="s">
        <v>82</v>
      </c>
      <c r="BW96" s="26" t="s">
        <v>92</v>
      </c>
      <c r="BX96" s="26" t="s">
        <v>88</v>
      </c>
      <c r="CL96" s="26" t="s">
        <v>1</v>
      </c>
    </row>
    <row r="97" spans="1:91" s="7" customFormat="1" ht="16.5" customHeight="1">
      <c r="B97" s="80"/>
      <c r="C97" s="81"/>
      <c r="D97" s="229" t="s">
        <v>93</v>
      </c>
      <c r="E97" s="229"/>
      <c r="F97" s="229"/>
      <c r="G97" s="229"/>
      <c r="H97" s="229"/>
      <c r="I97" s="82"/>
      <c r="J97" s="229" t="s">
        <v>94</v>
      </c>
      <c r="K97" s="229"/>
      <c r="L97" s="229"/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30">
        <f>ROUND(AG98,2)</f>
        <v>0</v>
      </c>
      <c r="AH97" s="228"/>
      <c r="AI97" s="228"/>
      <c r="AJ97" s="228"/>
      <c r="AK97" s="228"/>
      <c r="AL97" s="228"/>
      <c r="AM97" s="228"/>
      <c r="AN97" s="227">
        <f t="shared" si="0"/>
        <v>0</v>
      </c>
      <c r="AO97" s="228"/>
      <c r="AP97" s="228"/>
      <c r="AQ97" s="83" t="s">
        <v>95</v>
      </c>
      <c r="AR97" s="80"/>
      <c r="AS97" s="84">
        <f>ROUND(AS98,2)</f>
        <v>0</v>
      </c>
      <c r="AT97" s="85">
        <f t="shared" si="1"/>
        <v>0</v>
      </c>
      <c r="AU97" s="86">
        <f>ROUND(AU98,5)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ROUND(AZ98,2)</f>
        <v>0</v>
      </c>
      <c r="BA97" s="85">
        <f>ROUND(BA98,2)</f>
        <v>0</v>
      </c>
      <c r="BB97" s="85">
        <f>ROUND(BB98,2)</f>
        <v>0</v>
      </c>
      <c r="BC97" s="85">
        <f>ROUND(BC98,2)</f>
        <v>0</v>
      </c>
      <c r="BD97" s="87">
        <f>ROUND(BD98,2)</f>
        <v>0</v>
      </c>
      <c r="BS97" s="88" t="s">
        <v>79</v>
      </c>
      <c r="BT97" s="88" t="s">
        <v>87</v>
      </c>
      <c r="BU97" s="88" t="s">
        <v>81</v>
      </c>
      <c r="BV97" s="88" t="s">
        <v>82</v>
      </c>
      <c r="BW97" s="88" t="s">
        <v>96</v>
      </c>
      <c r="BX97" s="88" t="s">
        <v>4</v>
      </c>
      <c r="CL97" s="88" t="s">
        <v>1</v>
      </c>
      <c r="CM97" s="88" t="s">
        <v>89</v>
      </c>
    </row>
    <row r="98" spans="1:91" s="4" customFormat="1" ht="16.5" customHeight="1">
      <c r="A98" s="89" t="s">
        <v>90</v>
      </c>
      <c r="B98" s="52"/>
      <c r="C98" s="10"/>
      <c r="D98" s="10"/>
      <c r="E98" s="231" t="s">
        <v>97</v>
      </c>
      <c r="F98" s="231"/>
      <c r="G98" s="231"/>
      <c r="H98" s="231"/>
      <c r="I98" s="231"/>
      <c r="J98" s="10"/>
      <c r="K98" s="231" t="s">
        <v>98</v>
      </c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2">
        <f>'01 - Architektonicko-stav...'!J32</f>
        <v>0</v>
      </c>
      <c r="AH98" s="233"/>
      <c r="AI98" s="233"/>
      <c r="AJ98" s="233"/>
      <c r="AK98" s="233"/>
      <c r="AL98" s="233"/>
      <c r="AM98" s="233"/>
      <c r="AN98" s="232">
        <f t="shared" si="0"/>
        <v>0</v>
      </c>
      <c r="AO98" s="233"/>
      <c r="AP98" s="233"/>
      <c r="AQ98" s="90" t="s">
        <v>91</v>
      </c>
      <c r="AR98" s="52"/>
      <c r="AS98" s="91">
        <v>0</v>
      </c>
      <c r="AT98" s="92">
        <f t="shared" si="1"/>
        <v>0</v>
      </c>
      <c r="AU98" s="93">
        <f>'01 - Architektonicko-stav...'!P136</f>
        <v>0</v>
      </c>
      <c r="AV98" s="92">
        <f>'01 - Architektonicko-stav...'!J35</f>
        <v>0</v>
      </c>
      <c r="AW98" s="92">
        <f>'01 - Architektonicko-stav...'!J36</f>
        <v>0</v>
      </c>
      <c r="AX98" s="92">
        <f>'01 - Architektonicko-stav...'!J37</f>
        <v>0</v>
      </c>
      <c r="AY98" s="92">
        <f>'01 - Architektonicko-stav...'!J38</f>
        <v>0</v>
      </c>
      <c r="AZ98" s="92">
        <f>'01 - Architektonicko-stav...'!F35</f>
        <v>0</v>
      </c>
      <c r="BA98" s="92">
        <f>'01 - Architektonicko-stav...'!F36</f>
        <v>0</v>
      </c>
      <c r="BB98" s="92">
        <f>'01 - Architektonicko-stav...'!F37</f>
        <v>0</v>
      </c>
      <c r="BC98" s="92">
        <f>'01 - Architektonicko-stav...'!F38</f>
        <v>0</v>
      </c>
      <c r="BD98" s="94">
        <f>'01 - Architektonicko-stav...'!F39</f>
        <v>0</v>
      </c>
      <c r="BT98" s="26" t="s">
        <v>89</v>
      </c>
      <c r="BV98" s="26" t="s">
        <v>82</v>
      </c>
      <c r="BW98" s="26" t="s">
        <v>99</v>
      </c>
      <c r="BX98" s="26" t="s">
        <v>96</v>
      </c>
      <c r="CL98" s="26" t="s">
        <v>100</v>
      </c>
    </row>
    <row r="99" spans="1:91" s="7" customFormat="1" ht="16.5" customHeight="1">
      <c r="B99" s="80"/>
      <c r="C99" s="81"/>
      <c r="D99" s="229" t="s">
        <v>101</v>
      </c>
      <c r="E99" s="229"/>
      <c r="F99" s="229"/>
      <c r="G99" s="229"/>
      <c r="H99" s="229"/>
      <c r="I99" s="82"/>
      <c r="J99" s="229" t="s">
        <v>102</v>
      </c>
      <c r="K99" s="229"/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30">
        <f>ROUND(AG100,2)</f>
        <v>0</v>
      </c>
      <c r="AH99" s="228"/>
      <c r="AI99" s="228"/>
      <c r="AJ99" s="228"/>
      <c r="AK99" s="228"/>
      <c r="AL99" s="228"/>
      <c r="AM99" s="228"/>
      <c r="AN99" s="227">
        <f t="shared" si="0"/>
        <v>0</v>
      </c>
      <c r="AO99" s="228"/>
      <c r="AP99" s="228"/>
      <c r="AQ99" s="83" t="s">
        <v>103</v>
      </c>
      <c r="AR99" s="80"/>
      <c r="AS99" s="84">
        <f>ROUND(AS100,2)</f>
        <v>0</v>
      </c>
      <c r="AT99" s="85">
        <f t="shared" si="1"/>
        <v>0</v>
      </c>
      <c r="AU99" s="86">
        <f>ROUND(AU100,5)</f>
        <v>0</v>
      </c>
      <c r="AV99" s="85">
        <f>ROUND(AZ99*L29,2)</f>
        <v>0</v>
      </c>
      <c r="AW99" s="85">
        <f>ROUND(BA99*L30,2)</f>
        <v>0</v>
      </c>
      <c r="AX99" s="85">
        <f>ROUND(BB99*L29,2)</f>
        <v>0</v>
      </c>
      <c r="AY99" s="85">
        <f>ROUND(BC99*L30,2)</f>
        <v>0</v>
      </c>
      <c r="AZ99" s="85">
        <f>ROUND(AZ100,2)</f>
        <v>0</v>
      </c>
      <c r="BA99" s="85">
        <f>ROUND(BA100,2)</f>
        <v>0</v>
      </c>
      <c r="BB99" s="85">
        <f>ROUND(BB100,2)</f>
        <v>0</v>
      </c>
      <c r="BC99" s="85">
        <f>ROUND(BC100,2)</f>
        <v>0</v>
      </c>
      <c r="BD99" s="87">
        <f>ROUND(BD100,2)</f>
        <v>0</v>
      </c>
      <c r="BS99" s="88" t="s">
        <v>79</v>
      </c>
      <c r="BT99" s="88" t="s">
        <v>87</v>
      </c>
      <c r="BU99" s="88" t="s">
        <v>81</v>
      </c>
      <c r="BV99" s="88" t="s">
        <v>82</v>
      </c>
      <c r="BW99" s="88" t="s">
        <v>104</v>
      </c>
      <c r="BX99" s="88" t="s">
        <v>4</v>
      </c>
      <c r="CL99" s="88" t="s">
        <v>1</v>
      </c>
      <c r="CM99" s="88" t="s">
        <v>89</v>
      </c>
    </row>
    <row r="100" spans="1:91" s="4" customFormat="1" ht="16.5" customHeight="1">
      <c r="A100" s="89" t="s">
        <v>90</v>
      </c>
      <c r="B100" s="52"/>
      <c r="C100" s="10"/>
      <c r="D100" s="10"/>
      <c r="E100" s="231" t="s">
        <v>101</v>
      </c>
      <c r="F100" s="231"/>
      <c r="G100" s="231"/>
      <c r="H100" s="231"/>
      <c r="I100" s="231"/>
      <c r="J100" s="10"/>
      <c r="K100" s="231" t="s">
        <v>102</v>
      </c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31"/>
      <c r="Z100" s="231"/>
      <c r="AA100" s="231"/>
      <c r="AB100" s="231"/>
      <c r="AC100" s="231"/>
      <c r="AD100" s="231"/>
      <c r="AE100" s="231"/>
      <c r="AF100" s="231"/>
      <c r="AG100" s="232">
        <f>'IO-01 - Terénní úpravy'!J32</f>
        <v>0</v>
      </c>
      <c r="AH100" s="233"/>
      <c r="AI100" s="233"/>
      <c r="AJ100" s="233"/>
      <c r="AK100" s="233"/>
      <c r="AL100" s="233"/>
      <c r="AM100" s="233"/>
      <c r="AN100" s="232">
        <f t="shared" si="0"/>
        <v>0</v>
      </c>
      <c r="AO100" s="233"/>
      <c r="AP100" s="233"/>
      <c r="AQ100" s="90" t="s">
        <v>91</v>
      </c>
      <c r="AR100" s="52"/>
      <c r="AS100" s="95">
        <v>0</v>
      </c>
      <c r="AT100" s="96">
        <f t="shared" si="1"/>
        <v>0</v>
      </c>
      <c r="AU100" s="97">
        <f>'IO-01 - Terénní úpravy'!P127</f>
        <v>0</v>
      </c>
      <c r="AV100" s="96">
        <f>'IO-01 - Terénní úpravy'!J35</f>
        <v>0</v>
      </c>
      <c r="AW100" s="96">
        <f>'IO-01 - Terénní úpravy'!J36</f>
        <v>0</v>
      </c>
      <c r="AX100" s="96">
        <f>'IO-01 - Terénní úpravy'!J37</f>
        <v>0</v>
      </c>
      <c r="AY100" s="96">
        <f>'IO-01 - Terénní úpravy'!J38</f>
        <v>0</v>
      </c>
      <c r="AZ100" s="96">
        <f>'IO-01 - Terénní úpravy'!F35</f>
        <v>0</v>
      </c>
      <c r="BA100" s="96">
        <f>'IO-01 - Terénní úpravy'!F36</f>
        <v>0</v>
      </c>
      <c r="BB100" s="96">
        <f>'IO-01 - Terénní úpravy'!F37</f>
        <v>0</v>
      </c>
      <c r="BC100" s="96">
        <f>'IO-01 - Terénní úpravy'!F38</f>
        <v>0</v>
      </c>
      <c r="BD100" s="98">
        <f>'IO-01 - Terénní úpravy'!F39</f>
        <v>0</v>
      </c>
      <c r="BT100" s="26" t="s">
        <v>89</v>
      </c>
      <c r="BV100" s="26" t="s">
        <v>82</v>
      </c>
      <c r="BW100" s="26" t="s">
        <v>105</v>
      </c>
      <c r="BX100" s="26" t="s">
        <v>104</v>
      </c>
      <c r="CL100" s="26" t="s">
        <v>106</v>
      </c>
    </row>
    <row r="101" spans="1:91" s="2" customFormat="1" ht="30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4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34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N100:AP100"/>
    <mergeCell ref="AG100:AM100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M89:AP89"/>
    <mergeCell ref="AS89:AT91"/>
    <mergeCell ref="AM90:AP90"/>
  </mergeCells>
  <hyperlinks>
    <hyperlink ref="A96" location="'VRN - Vedlejší a ostatní ...'!C2" display="/"/>
    <hyperlink ref="A98" location="'01 - Architektonicko-stav...'!C2" display="/"/>
    <hyperlink ref="A100" location="'IO-01 - Terénní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>
      <c r="B4" s="21"/>
      <c r="D4" s="22" t="s">
        <v>107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Skladová hala posypového materiálu v areálu KSÚSV v Pelhřimově</v>
      </c>
      <c r="F7" s="257"/>
      <c r="G7" s="257"/>
      <c r="H7" s="257"/>
      <c r="L7" s="21"/>
    </row>
    <row r="8" spans="1:46" s="1" customFormat="1" ht="12" customHeight="1">
      <c r="B8" s="21"/>
      <c r="D8" s="28" t="s">
        <v>108</v>
      </c>
      <c r="L8" s="21"/>
    </row>
    <row r="9" spans="1:46" s="2" customFormat="1" ht="16.5" customHeight="1">
      <c r="A9" s="33"/>
      <c r="B9" s="34"/>
      <c r="C9" s="33"/>
      <c r="D9" s="33"/>
      <c r="E9" s="256" t="s">
        <v>109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110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3" t="s">
        <v>109</v>
      </c>
      <c r="F11" s="258"/>
      <c r="G11" s="258"/>
      <c r="H11" s="25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15. 11. 2017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59" t="str">
        <f>'Rekapitulace stavby'!E14</f>
        <v>Vyplň údaj</v>
      </c>
      <c r="F20" s="239"/>
      <c r="G20" s="239"/>
      <c r="H20" s="239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34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36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50.5" customHeight="1">
      <c r="A29" s="100"/>
      <c r="B29" s="101"/>
      <c r="C29" s="100"/>
      <c r="D29" s="100"/>
      <c r="E29" s="244" t="s">
        <v>111</v>
      </c>
      <c r="F29" s="244"/>
      <c r="G29" s="244"/>
      <c r="H29" s="24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40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37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44</v>
      </c>
      <c r="E35" s="28" t="s">
        <v>45</v>
      </c>
      <c r="F35" s="105">
        <f>ROUND((SUM(BE122:BE148)),  2)</f>
        <v>0</v>
      </c>
      <c r="G35" s="33"/>
      <c r="H35" s="33"/>
      <c r="I35" s="106">
        <v>0.21</v>
      </c>
      <c r="J35" s="105">
        <f>ROUND(((SUM(BE122:BE148))*I35),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46</v>
      </c>
      <c r="F36" s="105">
        <f>ROUND((SUM(BF122:BF148)),  2)</f>
        <v>0</v>
      </c>
      <c r="G36" s="33"/>
      <c r="H36" s="33"/>
      <c r="I36" s="106">
        <v>0.15</v>
      </c>
      <c r="J36" s="105">
        <f>ROUND(((SUM(BF122:BF148))*I36),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5">
        <f>ROUND((SUM(BG122:BG148)),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05">
        <f>ROUND((SUM(BH122:BH148)),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05">
        <f>ROUND((SUM(BI122:BI148)),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50</v>
      </c>
      <c r="E41" s="61"/>
      <c r="F41" s="61"/>
      <c r="G41" s="109" t="s">
        <v>51</v>
      </c>
      <c r="H41" s="110" t="s">
        <v>52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55</v>
      </c>
      <c r="E61" s="36"/>
      <c r="F61" s="113" t="s">
        <v>56</v>
      </c>
      <c r="G61" s="46" t="s">
        <v>55</v>
      </c>
      <c r="H61" s="36"/>
      <c r="I61" s="36"/>
      <c r="J61" s="11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55</v>
      </c>
      <c r="E76" s="36"/>
      <c r="F76" s="113" t="s">
        <v>56</v>
      </c>
      <c r="G76" s="46" t="s">
        <v>55</v>
      </c>
      <c r="H76" s="36"/>
      <c r="I76" s="36"/>
      <c r="J76" s="11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6" t="str">
        <f>E7</f>
        <v>Skladová hala posypového materiálu v areálu KSÚSV v Pelhřimově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108</v>
      </c>
      <c r="L86" s="21"/>
    </row>
    <row r="87" spans="1:31" s="2" customFormat="1" ht="16.5" customHeight="1">
      <c r="A87" s="33"/>
      <c r="B87" s="34"/>
      <c r="C87" s="33"/>
      <c r="D87" s="33"/>
      <c r="E87" s="256" t="s">
        <v>109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3" t="str">
        <f>E11</f>
        <v>VRN - Vedlejší a ostatní rozpočtové náklady</v>
      </c>
      <c r="F89" s="258"/>
      <c r="G89" s="258"/>
      <c r="H89" s="25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Pelhřimov, areál KSUS - p.p.č. 2413/6</v>
      </c>
      <c r="G91" s="33"/>
      <c r="H91" s="33"/>
      <c r="I91" s="28" t="s">
        <v>22</v>
      </c>
      <c r="J91" s="56" t="str">
        <f>IF(J14="","",J14)</f>
        <v>15. 11. 2017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KSUS Vysočiny, p.o.</v>
      </c>
      <c r="G93" s="33"/>
      <c r="H93" s="33"/>
      <c r="I93" s="28" t="s">
        <v>31</v>
      </c>
      <c r="J93" s="31" t="str">
        <f>E23</f>
        <v>PROJEKT CENTRUM NOVA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36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113</v>
      </c>
      <c r="D96" s="107"/>
      <c r="E96" s="107"/>
      <c r="F96" s="107"/>
      <c r="G96" s="107"/>
      <c r="H96" s="107"/>
      <c r="I96" s="107"/>
      <c r="J96" s="116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115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116</v>
      </c>
    </row>
    <row r="99" spans="1:47" s="9" customFormat="1" ht="24.95" customHeight="1">
      <c r="B99" s="118"/>
      <c r="D99" s="119" t="s">
        <v>117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118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119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56" t="str">
        <f>E7</f>
        <v>Skladová hala posypového materiálu v areálu KSÚSV v Pelhřimově</v>
      </c>
      <c r="F110" s="257"/>
      <c r="G110" s="257"/>
      <c r="H110" s="257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108</v>
      </c>
      <c r="L111" s="21"/>
    </row>
    <row r="112" spans="1:47" s="2" customFormat="1" ht="16.5" customHeight="1">
      <c r="A112" s="33"/>
      <c r="B112" s="34"/>
      <c r="C112" s="33"/>
      <c r="D112" s="33"/>
      <c r="E112" s="256" t="s">
        <v>109</v>
      </c>
      <c r="F112" s="258"/>
      <c r="G112" s="258"/>
      <c r="H112" s="258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110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13" t="str">
        <f>E11</f>
        <v>VRN - Vedlejší a ostatní rozpočtové náklady</v>
      </c>
      <c r="F114" s="258"/>
      <c r="G114" s="258"/>
      <c r="H114" s="258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3"/>
      <c r="E116" s="33"/>
      <c r="F116" s="26" t="str">
        <f>F14</f>
        <v>Pelhřimov, areál KSUS - p.p.č. 2413/6</v>
      </c>
      <c r="G116" s="33"/>
      <c r="H116" s="33"/>
      <c r="I116" s="28" t="s">
        <v>22</v>
      </c>
      <c r="J116" s="56" t="str">
        <f>IF(J14="","",J14)</f>
        <v>15. 11. 2017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24</v>
      </c>
      <c r="D118" s="33"/>
      <c r="E118" s="33"/>
      <c r="F118" s="26" t="str">
        <f>E17</f>
        <v>KSUS Vysočiny, p.o.</v>
      </c>
      <c r="G118" s="33"/>
      <c r="H118" s="33"/>
      <c r="I118" s="28" t="s">
        <v>31</v>
      </c>
      <c r="J118" s="31" t="str">
        <f>E23</f>
        <v>PROJEKT CENTRUM NOVA s.r.o.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3"/>
      <c r="E119" s="33"/>
      <c r="F119" s="26" t="str">
        <f>IF(E20="","",E20)</f>
        <v>Vyplň údaj</v>
      </c>
      <c r="G119" s="33"/>
      <c r="H119" s="33"/>
      <c r="I119" s="28" t="s">
        <v>36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120</v>
      </c>
      <c r="D121" s="129" t="s">
        <v>65</v>
      </c>
      <c r="E121" s="129" t="s">
        <v>61</v>
      </c>
      <c r="F121" s="129" t="s">
        <v>62</v>
      </c>
      <c r="G121" s="129" t="s">
        <v>121</v>
      </c>
      <c r="H121" s="129" t="s">
        <v>122</v>
      </c>
      <c r="I121" s="129" t="s">
        <v>123</v>
      </c>
      <c r="J121" s="129" t="s">
        <v>114</v>
      </c>
      <c r="K121" s="130" t="s">
        <v>124</v>
      </c>
      <c r="L121" s="131"/>
      <c r="M121" s="63" t="s">
        <v>1</v>
      </c>
      <c r="N121" s="64" t="s">
        <v>44</v>
      </c>
      <c r="O121" s="64" t="s">
        <v>125</v>
      </c>
      <c r="P121" s="64" t="s">
        <v>126</v>
      </c>
      <c r="Q121" s="64" t="s">
        <v>127</v>
      </c>
      <c r="R121" s="64" t="s">
        <v>128</v>
      </c>
      <c r="S121" s="64" t="s">
        <v>129</v>
      </c>
      <c r="T121" s="65" t="s">
        <v>130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131</v>
      </c>
      <c r="D122" s="33"/>
      <c r="E122" s="33"/>
      <c r="F122" s="33"/>
      <c r="G122" s="33"/>
      <c r="H122" s="33"/>
      <c r="I122" s="33"/>
      <c r="J122" s="132">
        <f>BK122</f>
        <v>0</v>
      </c>
      <c r="K122" s="33"/>
      <c r="L122" s="34"/>
      <c r="M122" s="66"/>
      <c r="N122" s="57"/>
      <c r="O122" s="67"/>
      <c r="P122" s="133">
        <f>P123</f>
        <v>0</v>
      </c>
      <c r="Q122" s="67"/>
      <c r="R122" s="133">
        <f>R123</f>
        <v>0</v>
      </c>
      <c r="S122" s="67"/>
      <c r="T122" s="134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79</v>
      </c>
      <c r="AU122" s="18" t="s">
        <v>116</v>
      </c>
      <c r="BK122" s="135">
        <f>BK123</f>
        <v>0</v>
      </c>
    </row>
    <row r="123" spans="1:65" s="12" customFormat="1" ht="25.9" customHeight="1">
      <c r="B123" s="136"/>
      <c r="D123" s="137" t="s">
        <v>79</v>
      </c>
      <c r="E123" s="138" t="s">
        <v>132</v>
      </c>
      <c r="F123" s="138" t="s">
        <v>133</v>
      </c>
      <c r="I123" s="139"/>
      <c r="J123" s="140">
        <f>BK123</f>
        <v>0</v>
      </c>
      <c r="L123" s="136"/>
      <c r="M123" s="141"/>
      <c r="N123" s="142"/>
      <c r="O123" s="142"/>
      <c r="P123" s="143">
        <f>P124</f>
        <v>0</v>
      </c>
      <c r="Q123" s="142"/>
      <c r="R123" s="143">
        <f>R124</f>
        <v>0</v>
      </c>
      <c r="S123" s="142"/>
      <c r="T123" s="144">
        <f>T124</f>
        <v>0</v>
      </c>
      <c r="AR123" s="137" t="s">
        <v>134</v>
      </c>
      <c r="AT123" s="145" t="s">
        <v>79</v>
      </c>
      <c r="AU123" s="145" t="s">
        <v>80</v>
      </c>
      <c r="AY123" s="137" t="s">
        <v>135</v>
      </c>
      <c r="BK123" s="146">
        <f>BK124</f>
        <v>0</v>
      </c>
    </row>
    <row r="124" spans="1:65" s="12" customFormat="1" ht="22.9" customHeight="1">
      <c r="B124" s="136"/>
      <c r="D124" s="137" t="s">
        <v>79</v>
      </c>
      <c r="E124" s="147" t="s">
        <v>136</v>
      </c>
      <c r="F124" s="147" t="s">
        <v>137</v>
      </c>
      <c r="I124" s="139"/>
      <c r="J124" s="148">
        <f>BK124</f>
        <v>0</v>
      </c>
      <c r="L124" s="136"/>
      <c r="M124" s="141"/>
      <c r="N124" s="142"/>
      <c r="O124" s="142"/>
      <c r="P124" s="143">
        <f>SUM(P125:P148)</f>
        <v>0</v>
      </c>
      <c r="Q124" s="142"/>
      <c r="R124" s="143">
        <f>SUM(R125:R148)</f>
        <v>0</v>
      </c>
      <c r="S124" s="142"/>
      <c r="T124" s="144">
        <f>SUM(T125:T148)</f>
        <v>0</v>
      </c>
      <c r="AR124" s="137" t="s">
        <v>134</v>
      </c>
      <c r="AT124" s="145" t="s">
        <v>79</v>
      </c>
      <c r="AU124" s="145" t="s">
        <v>87</v>
      </c>
      <c r="AY124" s="137" t="s">
        <v>135</v>
      </c>
      <c r="BK124" s="146">
        <f>SUM(BK125:BK148)</f>
        <v>0</v>
      </c>
    </row>
    <row r="125" spans="1:65" s="2" customFormat="1" ht="16.5" customHeight="1">
      <c r="A125" s="33"/>
      <c r="B125" s="149"/>
      <c r="C125" s="150" t="s">
        <v>87</v>
      </c>
      <c r="D125" s="150" t="s">
        <v>138</v>
      </c>
      <c r="E125" s="151" t="s">
        <v>139</v>
      </c>
      <c r="F125" s="152" t="s">
        <v>140</v>
      </c>
      <c r="G125" s="153" t="s">
        <v>141</v>
      </c>
      <c r="H125" s="154">
        <v>1</v>
      </c>
      <c r="I125" s="155"/>
      <c r="J125" s="156">
        <f>ROUND(I125*H125,2)</f>
        <v>0</v>
      </c>
      <c r="K125" s="152" t="s">
        <v>1</v>
      </c>
      <c r="L125" s="34"/>
      <c r="M125" s="157" t="s">
        <v>1</v>
      </c>
      <c r="N125" s="158" t="s">
        <v>45</v>
      </c>
      <c r="O125" s="59"/>
      <c r="P125" s="159">
        <f>O125*H125</f>
        <v>0</v>
      </c>
      <c r="Q125" s="159">
        <v>0</v>
      </c>
      <c r="R125" s="159">
        <f>Q125*H125</f>
        <v>0</v>
      </c>
      <c r="S125" s="159">
        <v>0</v>
      </c>
      <c r="T125" s="16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1" t="s">
        <v>134</v>
      </c>
      <c r="AT125" s="161" t="s">
        <v>138</v>
      </c>
      <c r="AU125" s="161" t="s">
        <v>89</v>
      </c>
      <c r="AY125" s="18" t="s">
        <v>135</v>
      </c>
      <c r="BE125" s="162">
        <f>IF(N125="základní",J125,0)</f>
        <v>0</v>
      </c>
      <c r="BF125" s="162">
        <f>IF(N125="snížená",J125,0)</f>
        <v>0</v>
      </c>
      <c r="BG125" s="162">
        <f>IF(N125="zákl. přenesená",J125,0)</f>
        <v>0</v>
      </c>
      <c r="BH125" s="162">
        <f>IF(N125="sníž. přenesená",J125,0)</f>
        <v>0</v>
      </c>
      <c r="BI125" s="162">
        <f>IF(N125="nulová",J125,0)</f>
        <v>0</v>
      </c>
      <c r="BJ125" s="18" t="s">
        <v>87</v>
      </c>
      <c r="BK125" s="162">
        <f>ROUND(I125*H125,2)</f>
        <v>0</v>
      </c>
      <c r="BL125" s="18" t="s">
        <v>134</v>
      </c>
      <c r="BM125" s="161" t="s">
        <v>142</v>
      </c>
    </row>
    <row r="126" spans="1:65" s="2" customFormat="1" ht="87.75">
      <c r="A126" s="33"/>
      <c r="B126" s="34"/>
      <c r="C126" s="33"/>
      <c r="D126" s="163" t="s">
        <v>143</v>
      </c>
      <c r="E126" s="33"/>
      <c r="F126" s="164" t="s">
        <v>144</v>
      </c>
      <c r="G126" s="33"/>
      <c r="H126" s="33"/>
      <c r="I126" s="165"/>
      <c r="J126" s="33"/>
      <c r="K126" s="33"/>
      <c r="L126" s="34"/>
      <c r="M126" s="166"/>
      <c r="N126" s="167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143</v>
      </c>
      <c r="AU126" s="18" t="s">
        <v>89</v>
      </c>
    </row>
    <row r="127" spans="1:65" s="2" customFormat="1" ht="24.2" customHeight="1">
      <c r="A127" s="33"/>
      <c r="B127" s="149"/>
      <c r="C127" s="150" t="s">
        <v>89</v>
      </c>
      <c r="D127" s="150" t="s">
        <v>138</v>
      </c>
      <c r="E127" s="151" t="s">
        <v>145</v>
      </c>
      <c r="F127" s="152" t="s">
        <v>146</v>
      </c>
      <c r="G127" s="153" t="s">
        <v>141</v>
      </c>
      <c r="H127" s="154">
        <v>1</v>
      </c>
      <c r="I127" s="155"/>
      <c r="J127" s="156">
        <f>ROUND(I127*H127,2)</f>
        <v>0</v>
      </c>
      <c r="K127" s="152" t="s">
        <v>1</v>
      </c>
      <c r="L127" s="34"/>
      <c r="M127" s="157" t="s">
        <v>1</v>
      </c>
      <c r="N127" s="158" t="s">
        <v>45</v>
      </c>
      <c r="O127" s="59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1" t="s">
        <v>134</v>
      </c>
      <c r="AT127" s="161" t="s">
        <v>138</v>
      </c>
      <c r="AU127" s="161" t="s">
        <v>89</v>
      </c>
      <c r="AY127" s="18" t="s">
        <v>135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8" t="s">
        <v>87</v>
      </c>
      <c r="BK127" s="162">
        <f>ROUND(I127*H127,2)</f>
        <v>0</v>
      </c>
      <c r="BL127" s="18" t="s">
        <v>134</v>
      </c>
      <c r="BM127" s="161" t="s">
        <v>147</v>
      </c>
    </row>
    <row r="128" spans="1:65" s="2" customFormat="1" ht="78">
      <c r="A128" s="33"/>
      <c r="B128" s="34"/>
      <c r="C128" s="33"/>
      <c r="D128" s="163" t="s">
        <v>143</v>
      </c>
      <c r="E128" s="33"/>
      <c r="F128" s="164" t="s">
        <v>148</v>
      </c>
      <c r="G128" s="33"/>
      <c r="H128" s="33"/>
      <c r="I128" s="165"/>
      <c r="J128" s="33"/>
      <c r="K128" s="33"/>
      <c r="L128" s="34"/>
      <c r="M128" s="166"/>
      <c r="N128" s="167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143</v>
      </c>
      <c r="AU128" s="18" t="s">
        <v>89</v>
      </c>
    </row>
    <row r="129" spans="1:65" s="2" customFormat="1" ht="16.5" customHeight="1">
      <c r="A129" s="33"/>
      <c r="B129" s="149"/>
      <c r="C129" s="150" t="s">
        <v>149</v>
      </c>
      <c r="D129" s="150" t="s">
        <v>138</v>
      </c>
      <c r="E129" s="151" t="s">
        <v>150</v>
      </c>
      <c r="F129" s="152" t="s">
        <v>151</v>
      </c>
      <c r="G129" s="153" t="s">
        <v>141</v>
      </c>
      <c r="H129" s="154">
        <v>1</v>
      </c>
      <c r="I129" s="155"/>
      <c r="J129" s="156">
        <f>ROUND(I129*H129,2)</f>
        <v>0</v>
      </c>
      <c r="K129" s="152" t="s">
        <v>1</v>
      </c>
      <c r="L129" s="34"/>
      <c r="M129" s="157" t="s">
        <v>1</v>
      </c>
      <c r="N129" s="158" t="s">
        <v>45</v>
      </c>
      <c r="O129" s="59"/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1" t="s">
        <v>134</v>
      </c>
      <c r="AT129" s="161" t="s">
        <v>138</v>
      </c>
      <c r="AU129" s="161" t="s">
        <v>89</v>
      </c>
      <c r="AY129" s="18" t="s">
        <v>135</v>
      </c>
      <c r="BE129" s="162">
        <f>IF(N129="základní",J129,0)</f>
        <v>0</v>
      </c>
      <c r="BF129" s="162">
        <f>IF(N129="snížená",J129,0)</f>
        <v>0</v>
      </c>
      <c r="BG129" s="162">
        <f>IF(N129="zákl. přenesená",J129,0)</f>
        <v>0</v>
      </c>
      <c r="BH129" s="162">
        <f>IF(N129="sníž. přenesená",J129,0)</f>
        <v>0</v>
      </c>
      <c r="BI129" s="162">
        <f>IF(N129="nulová",J129,0)</f>
        <v>0</v>
      </c>
      <c r="BJ129" s="18" t="s">
        <v>87</v>
      </c>
      <c r="BK129" s="162">
        <f>ROUND(I129*H129,2)</f>
        <v>0</v>
      </c>
      <c r="BL129" s="18" t="s">
        <v>134</v>
      </c>
      <c r="BM129" s="161" t="s">
        <v>152</v>
      </c>
    </row>
    <row r="130" spans="1:65" s="2" customFormat="1" ht="39">
      <c r="A130" s="33"/>
      <c r="B130" s="34"/>
      <c r="C130" s="33"/>
      <c r="D130" s="163" t="s">
        <v>143</v>
      </c>
      <c r="E130" s="33"/>
      <c r="F130" s="164" t="s">
        <v>153</v>
      </c>
      <c r="G130" s="33"/>
      <c r="H130" s="33"/>
      <c r="I130" s="165"/>
      <c r="J130" s="33"/>
      <c r="K130" s="33"/>
      <c r="L130" s="34"/>
      <c r="M130" s="166"/>
      <c r="N130" s="167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143</v>
      </c>
      <c r="AU130" s="18" t="s">
        <v>89</v>
      </c>
    </row>
    <row r="131" spans="1:65" s="2" customFormat="1" ht="24.2" customHeight="1">
      <c r="A131" s="33"/>
      <c r="B131" s="149"/>
      <c r="C131" s="150" t="s">
        <v>134</v>
      </c>
      <c r="D131" s="150" t="s">
        <v>138</v>
      </c>
      <c r="E131" s="151" t="s">
        <v>154</v>
      </c>
      <c r="F131" s="152" t="s">
        <v>155</v>
      </c>
      <c r="G131" s="153" t="s">
        <v>141</v>
      </c>
      <c r="H131" s="154">
        <v>1</v>
      </c>
      <c r="I131" s="155"/>
      <c r="J131" s="156">
        <f>ROUND(I131*H131,2)</f>
        <v>0</v>
      </c>
      <c r="K131" s="152" t="s">
        <v>1</v>
      </c>
      <c r="L131" s="34"/>
      <c r="M131" s="157" t="s">
        <v>1</v>
      </c>
      <c r="N131" s="158" t="s">
        <v>45</v>
      </c>
      <c r="O131" s="59"/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1" t="s">
        <v>134</v>
      </c>
      <c r="AT131" s="161" t="s">
        <v>138</v>
      </c>
      <c r="AU131" s="161" t="s">
        <v>89</v>
      </c>
      <c r="AY131" s="18" t="s">
        <v>135</v>
      </c>
      <c r="BE131" s="162">
        <f>IF(N131="základní",J131,0)</f>
        <v>0</v>
      </c>
      <c r="BF131" s="162">
        <f>IF(N131="snížená",J131,0)</f>
        <v>0</v>
      </c>
      <c r="BG131" s="162">
        <f>IF(N131="zákl. přenesená",J131,0)</f>
        <v>0</v>
      </c>
      <c r="BH131" s="162">
        <f>IF(N131="sníž. přenesená",J131,0)</f>
        <v>0</v>
      </c>
      <c r="BI131" s="162">
        <f>IF(N131="nulová",J131,0)</f>
        <v>0</v>
      </c>
      <c r="BJ131" s="18" t="s">
        <v>87</v>
      </c>
      <c r="BK131" s="162">
        <f>ROUND(I131*H131,2)</f>
        <v>0</v>
      </c>
      <c r="BL131" s="18" t="s">
        <v>134</v>
      </c>
      <c r="BM131" s="161" t="s">
        <v>156</v>
      </c>
    </row>
    <row r="132" spans="1:65" s="2" customFormat="1" ht="29.25">
      <c r="A132" s="33"/>
      <c r="B132" s="34"/>
      <c r="C132" s="33"/>
      <c r="D132" s="163" t="s">
        <v>143</v>
      </c>
      <c r="E132" s="33"/>
      <c r="F132" s="164" t="s">
        <v>157</v>
      </c>
      <c r="G132" s="33"/>
      <c r="H132" s="33"/>
      <c r="I132" s="165"/>
      <c r="J132" s="33"/>
      <c r="K132" s="33"/>
      <c r="L132" s="34"/>
      <c r="M132" s="166"/>
      <c r="N132" s="167"/>
      <c r="O132" s="59"/>
      <c r="P132" s="59"/>
      <c r="Q132" s="59"/>
      <c r="R132" s="59"/>
      <c r="S132" s="59"/>
      <c r="T132" s="60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143</v>
      </c>
      <c r="AU132" s="18" t="s">
        <v>89</v>
      </c>
    </row>
    <row r="133" spans="1:65" s="2" customFormat="1" ht="24.2" customHeight="1">
      <c r="A133" s="33"/>
      <c r="B133" s="149"/>
      <c r="C133" s="150" t="s">
        <v>158</v>
      </c>
      <c r="D133" s="150" t="s">
        <v>138</v>
      </c>
      <c r="E133" s="151" t="s">
        <v>159</v>
      </c>
      <c r="F133" s="152" t="s">
        <v>160</v>
      </c>
      <c r="G133" s="153" t="s">
        <v>141</v>
      </c>
      <c r="H133" s="154">
        <v>1</v>
      </c>
      <c r="I133" s="155"/>
      <c r="J133" s="156">
        <f>ROUND(I133*H133,2)</f>
        <v>0</v>
      </c>
      <c r="K133" s="152" t="s">
        <v>1</v>
      </c>
      <c r="L133" s="34"/>
      <c r="M133" s="157" t="s">
        <v>1</v>
      </c>
      <c r="N133" s="158" t="s">
        <v>45</v>
      </c>
      <c r="O133" s="59"/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1" t="s">
        <v>134</v>
      </c>
      <c r="AT133" s="161" t="s">
        <v>138</v>
      </c>
      <c r="AU133" s="161" t="s">
        <v>89</v>
      </c>
      <c r="AY133" s="18" t="s">
        <v>135</v>
      </c>
      <c r="BE133" s="162">
        <f>IF(N133="základní",J133,0)</f>
        <v>0</v>
      </c>
      <c r="BF133" s="162">
        <f>IF(N133="snížená",J133,0)</f>
        <v>0</v>
      </c>
      <c r="BG133" s="162">
        <f>IF(N133="zákl. přenesená",J133,0)</f>
        <v>0</v>
      </c>
      <c r="BH133" s="162">
        <f>IF(N133="sníž. přenesená",J133,0)</f>
        <v>0</v>
      </c>
      <c r="BI133" s="162">
        <f>IF(N133="nulová",J133,0)</f>
        <v>0</v>
      </c>
      <c r="BJ133" s="18" t="s">
        <v>87</v>
      </c>
      <c r="BK133" s="162">
        <f>ROUND(I133*H133,2)</f>
        <v>0</v>
      </c>
      <c r="BL133" s="18" t="s">
        <v>134</v>
      </c>
      <c r="BM133" s="161" t="s">
        <v>161</v>
      </c>
    </row>
    <row r="134" spans="1:65" s="2" customFormat="1" ht="19.5">
      <c r="A134" s="33"/>
      <c r="B134" s="34"/>
      <c r="C134" s="33"/>
      <c r="D134" s="163" t="s">
        <v>143</v>
      </c>
      <c r="E134" s="33"/>
      <c r="F134" s="164" t="s">
        <v>162</v>
      </c>
      <c r="G134" s="33"/>
      <c r="H134" s="33"/>
      <c r="I134" s="165"/>
      <c r="J134" s="33"/>
      <c r="K134" s="33"/>
      <c r="L134" s="34"/>
      <c r="M134" s="166"/>
      <c r="N134" s="167"/>
      <c r="O134" s="59"/>
      <c r="P134" s="59"/>
      <c r="Q134" s="59"/>
      <c r="R134" s="59"/>
      <c r="S134" s="59"/>
      <c r="T134" s="60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143</v>
      </c>
      <c r="AU134" s="18" t="s">
        <v>89</v>
      </c>
    </row>
    <row r="135" spans="1:65" s="2" customFormat="1" ht="16.5" customHeight="1">
      <c r="A135" s="33"/>
      <c r="B135" s="149"/>
      <c r="C135" s="150" t="s">
        <v>163</v>
      </c>
      <c r="D135" s="150" t="s">
        <v>138</v>
      </c>
      <c r="E135" s="151" t="s">
        <v>164</v>
      </c>
      <c r="F135" s="152" t="s">
        <v>165</v>
      </c>
      <c r="G135" s="153" t="s">
        <v>141</v>
      </c>
      <c r="H135" s="154">
        <v>1</v>
      </c>
      <c r="I135" s="155"/>
      <c r="J135" s="156">
        <f>ROUND(I135*H135,2)</f>
        <v>0</v>
      </c>
      <c r="K135" s="152" t="s">
        <v>1</v>
      </c>
      <c r="L135" s="34"/>
      <c r="M135" s="157" t="s">
        <v>1</v>
      </c>
      <c r="N135" s="158" t="s">
        <v>45</v>
      </c>
      <c r="O135" s="59"/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1" t="s">
        <v>134</v>
      </c>
      <c r="AT135" s="161" t="s">
        <v>138</v>
      </c>
      <c r="AU135" s="161" t="s">
        <v>89</v>
      </c>
      <c r="AY135" s="18" t="s">
        <v>135</v>
      </c>
      <c r="BE135" s="162">
        <f>IF(N135="základní",J135,0)</f>
        <v>0</v>
      </c>
      <c r="BF135" s="162">
        <f>IF(N135="snížená",J135,0)</f>
        <v>0</v>
      </c>
      <c r="BG135" s="162">
        <f>IF(N135="zákl. přenesená",J135,0)</f>
        <v>0</v>
      </c>
      <c r="BH135" s="162">
        <f>IF(N135="sníž. přenesená",J135,0)</f>
        <v>0</v>
      </c>
      <c r="BI135" s="162">
        <f>IF(N135="nulová",J135,0)</f>
        <v>0</v>
      </c>
      <c r="BJ135" s="18" t="s">
        <v>87</v>
      </c>
      <c r="BK135" s="162">
        <f>ROUND(I135*H135,2)</f>
        <v>0</v>
      </c>
      <c r="BL135" s="18" t="s">
        <v>134</v>
      </c>
      <c r="BM135" s="161" t="s">
        <v>166</v>
      </c>
    </row>
    <row r="136" spans="1:65" s="2" customFormat="1" ht="29.25">
      <c r="A136" s="33"/>
      <c r="B136" s="34"/>
      <c r="C136" s="33"/>
      <c r="D136" s="163" t="s">
        <v>143</v>
      </c>
      <c r="E136" s="33"/>
      <c r="F136" s="164" t="s">
        <v>167</v>
      </c>
      <c r="G136" s="33"/>
      <c r="H136" s="33"/>
      <c r="I136" s="165"/>
      <c r="J136" s="33"/>
      <c r="K136" s="33"/>
      <c r="L136" s="34"/>
      <c r="M136" s="166"/>
      <c r="N136" s="167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143</v>
      </c>
      <c r="AU136" s="18" t="s">
        <v>89</v>
      </c>
    </row>
    <row r="137" spans="1:65" s="2" customFormat="1" ht="16.5" customHeight="1">
      <c r="A137" s="33"/>
      <c r="B137" s="149"/>
      <c r="C137" s="150" t="s">
        <v>168</v>
      </c>
      <c r="D137" s="150" t="s">
        <v>138</v>
      </c>
      <c r="E137" s="151" t="s">
        <v>169</v>
      </c>
      <c r="F137" s="152" t="s">
        <v>170</v>
      </c>
      <c r="G137" s="153" t="s">
        <v>141</v>
      </c>
      <c r="H137" s="154">
        <v>1</v>
      </c>
      <c r="I137" s="155"/>
      <c r="J137" s="156">
        <f>ROUND(I137*H137,2)</f>
        <v>0</v>
      </c>
      <c r="K137" s="152" t="s">
        <v>1</v>
      </c>
      <c r="L137" s="34"/>
      <c r="M137" s="157" t="s">
        <v>1</v>
      </c>
      <c r="N137" s="158" t="s">
        <v>45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134</v>
      </c>
      <c r="AT137" s="161" t="s">
        <v>138</v>
      </c>
      <c r="AU137" s="161" t="s">
        <v>89</v>
      </c>
      <c r="AY137" s="18" t="s">
        <v>135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87</v>
      </c>
      <c r="BK137" s="162">
        <f>ROUND(I137*H137,2)</f>
        <v>0</v>
      </c>
      <c r="BL137" s="18" t="s">
        <v>134</v>
      </c>
      <c r="BM137" s="161" t="s">
        <v>171</v>
      </c>
    </row>
    <row r="138" spans="1:65" s="2" customFormat="1" ht="19.5">
      <c r="A138" s="33"/>
      <c r="B138" s="34"/>
      <c r="C138" s="33"/>
      <c r="D138" s="163" t="s">
        <v>143</v>
      </c>
      <c r="E138" s="33"/>
      <c r="F138" s="164" t="s">
        <v>172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143</v>
      </c>
      <c r="AU138" s="18" t="s">
        <v>89</v>
      </c>
    </row>
    <row r="139" spans="1:65" s="2" customFormat="1" ht="24.2" customHeight="1">
      <c r="A139" s="33"/>
      <c r="B139" s="149"/>
      <c r="C139" s="150" t="s">
        <v>173</v>
      </c>
      <c r="D139" s="150" t="s">
        <v>138</v>
      </c>
      <c r="E139" s="151" t="s">
        <v>174</v>
      </c>
      <c r="F139" s="152" t="s">
        <v>175</v>
      </c>
      <c r="G139" s="153" t="s">
        <v>141</v>
      </c>
      <c r="H139" s="154">
        <v>1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45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134</v>
      </c>
      <c r="AT139" s="161" t="s">
        <v>138</v>
      </c>
      <c r="AU139" s="161" t="s">
        <v>89</v>
      </c>
      <c r="AY139" s="18" t="s">
        <v>135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87</v>
      </c>
      <c r="BK139" s="162">
        <f>ROUND(I139*H139,2)</f>
        <v>0</v>
      </c>
      <c r="BL139" s="18" t="s">
        <v>134</v>
      </c>
      <c r="BM139" s="161" t="s">
        <v>176</v>
      </c>
    </row>
    <row r="140" spans="1:65" s="2" customFormat="1" ht="48.75">
      <c r="A140" s="33"/>
      <c r="B140" s="34"/>
      <c r="C140" s="33"/>
      <c r="D140" s="163" t="s">
        <v>143</v>
      </c>
      <c r="E140" s="33"/>
      <c r="F140" s="164" t="s">
        <v>177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143</v>
      </c>
      <c r="AU140" s="18" t="s">
        <v>89</v>
      </c>
    </row>
    <row r="141" spans="1:65" s="2" customFormat="1" ht="24.2" customHeight="1">
      <c r="A141" s="33"/>
      <c r="B141" s="149"/>
      <c r="C141" s="150" t="s">
        <v>178</v>
      </c>
      <c r="D141" s="150" t="s">
        <v>138</v>
      </c>
      <c r="E141" s="151" t="s">
        <v>179</v>
      </c>
      <c r="F141" s="152" t="s">
        <v>180</v>
      </c>
      <c r="G141" s="153" t="s">
        <v>141</v>
      </c>
      <c r="H141" s="154">
        <v>1</v>
      </c>
      <c r="I141" s="155"/>
      <c r="J141" s="156">
        <f>ROUND(I141*H141,2)</f>
        <v>0</v>
      </c>
      <c r="K141" s="152" t="s">
        <v>1</v>
      </c>
      <c r="L141" s="34"/>
      <c r="M141" s="157" t="s">
        <v>1</v>
      </c>
      <c r="N141" s="158" t="s">
        <v>45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</v>
      </c>
      <c r="T141" s="16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134</v>
      </c>
      <c r="AT141" s="161" t="s">
        <v>138</v>
      </c>
      <c r="AU141" s="161" t="s">
        <v>89</v>
      </c>
      <c r="AY141" s="18" t="s">
        <v>135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87</v>
      </c>
      <c r="BK141" s="162">
        <f>ROUND(I141*H141,2)</f>
        <v>0</v>
      </c>
      <c r="BL141" s="18" t="s">
        <v>134</v>
      </c>
      <c r="BM141" s="161" t="s">
        <v>181</v>
      </c>
    </row>
    <row r="142" spans="1:65" s="2" customFormat="1" ht="48.75">
      <c r="A142" s="33"/>
      <c r="B142" s="34"/>
      <c r="C142" s="33"/>
      <c r="D142" s="163" t="s">
        <v>143</v>
      </c>
      <c r="E142" s="33"/>
      <c r="F142" s="164" t="s">
        <v>182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143</v>
      </c>
      <c r="AU142" s="18" t="s">
        <v>89</v>
      </c>
    </row>
    <row r="143" spans="1:65" s="2" customFormat="1" ht="24.2" customHeight="1">
      <c r="A143" s="33"/>
      <c r="B143" s="149"/>
      <c r="C143" s="150" t="s">
        <v>183</v>
      </c>
      <c r="D143" s="150" t="s">
        <v>138</v>
      </c>
      <c r="E143" s="151" t="s">
        <v>184</v>
      </c>
      <c r="F143" s="152" t="s">
        <v>185</v>
      </c>
      <c r="G143" s="153" t="s">
        <v>141</v>
      </c>
      <c r="H143" s="154">
        <v>1</v>
      </c>
      <c r="I143" s="155"/>
      <c r="J143" s="156">
        <f>ROUND(I143*H143,2)</f>
        <v>0</v>
      </c>
      <c r="K143" s="152" t="s">
        <v>1</v>
      </c>
      <c r="L143" s="34"/>
      <c r="M143" s="157" t="s">
        <v>1</v>
      </c>
      <c r="N143" s="158" t="s">
        <v>45</v>
      </c>
      <c r="O143" s="59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1" t="s">
        <v>134</v>
      </c>
      <c r="AT143" s="161" t="s">
        <v>138</v>
      </c>
      <c r="AU143" s="161" t="s">
        <v>89</v>
      </c>
      <c r="AY143" s="18" t="s">
        <v>135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8" t="s">
        <v>87</v>
      </c>
      <c r="BK143" s="162">
        <f>ROUND(I143*H143,2)</f>
        <v>0</v>
      </c>
      <c r="BL143" s="18" t="s">
        <v>134</v>
      </c>
      <c r="BM143" s="161" t="s">
        <v>186</v>
      </c>
    </row>
    <row r="144" spans="1:65" s="2" customFormat="1" ht="19.5">
      <c r="A144" s="33"/>
      <c r="B144" s="34"/>
      <c r="C144" s="33"/>
      <c r="D144" s="163" t="s">
        <v>143</v>
      </c>
      <c r="E144" s="33"/>
      <c r="F144" s="164" t="s">
        <v>187</v>
      </c>
      <c r="G144" s="33"/>
      <c r="H144" s="33"/>
      <c r="I144" s="165"/>
      <c r="J144" s="33"/>
      <c r="K144" s="33"/>
      <c r="L144" s="34"/>
      <c r="M144" s="166"/>
      <c r="N144" s="167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143</v>
      </c>
      <c r="AU144" s="18" t="s">
        <v>89</v>
      </c>
    </row>
    <row r="145" spans="1:65" s="2" customFormat="1" ht="16.5" customHeight="1">
      <c r="A145" s="33"/>
      <c r="B145" s="149"/>
      <c r="C145" s="150" t="s">
        <v>188</v>
      </c>
      <c r="D145" s="150" t="s">
        <v>138</v>
      </c>
      <c r="E145" s="151" t="s">
        <v>189</v>
      </c>
      <c r="F145" s="152" t="s">
        <v>190</v>
      </c>
      <c r="G145" s="153" t="s">
        <v>141</v>
      </c>
      <c r="H145" s="154">
        <v>1</v>
      </c>
      <c r="I145" s="155"/>
      <c r="J145" s="156">
        <f>ROUND(I145*H145,2)</f>
        <v>0</v>
      </c>
      <c r="K145" s="152" t="s">
        <v>1</v>
      </c>
      <c r="L145" s="34"/>
      <c r="M145" s="157" t="s">
        <v>1</v>
      </c>
      <c r="N145" s="158" t="s">
        <v>45</v>
      </c>
      <c r="O145" s="59"/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1" t="s">
        <v>134</v>
      </c>
      <c r="AT145" s="161" t="s">
        <v>138</v>
      </c>
      <c r="AU145" s="161" t="s">
        <v>89</v>
      </c>
      <c r="AY145" s="18" t="s">
        <v>135</v>
      </c>
      <c r="BE145" s="162">
        <f>IF(N145="základní",J145,0)</f>
        <v>0</v>
      </c>
      <c r="BF145" s="162">
        <f>IF(N145="snížená",J145,0)</f>
        <v>0</v>
      </c>
      <c r="BG145" s="162">
        <f>IF(N145="zákl. přenesená",J145,0)</f>
        <v>0</v>
      </c>
      <c r="BH145" s="162">
        <f>IF(N145="sníž. přenesená",J145,0)</f>
        <v>0</v>
      </c>
      <c r="BI145" s="162">
        <f>IF(N145="nulová",J145,0)</f>
        <v>0</v>
      </c>
      <c r="BJ145" s="18" t="s">
        <v>87</v>
      </c>
      <c r="BK145" s="162">
        <f>ROUND(I145*H145,2)</f>
        <v>0</v>
      </c>
      <c r="BL145" s="18" t="s">
        <v>134</v>
      </c>
      <c r="BM145" s="161" t="s">
        <v>191</v>
      </c>
    </row>
    <row r="146" spans="1:65" s="2" customFormat="1" ht="11.25">
      <c r="A146" s="33"/>
      <c r="B146" s="34"/>
      <c r="C146" s="33"/>
      <c r="D146" s="163" t="s">
        <v>143</v>
      </c>
      <c r="E146" s="33"/>
      <c r="F146" s="164" t="s">
        <v>192</v>
      </c>
      <c r="G146" s="33"/>
      <c r="H146" s="33"/>
      <c r="I146" s="165"/>
      <c r="J146" s="33"/>
      <c r="K146" s="33"/>
      <c r="L146" s="34"/>
      <c r="M146" s="166"/>
      <c r="N146" s="167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143</v>
      </c>
      <c r="AU146" s="18" t="s">
        <v>89</v>
      </c>
    </row>
    <row r="147" spans="1:65" s="2" customFormat="1" ht="16.5" customHeight="1">
      <c r="A147" s="33"/>
      <c r="B147" s="149"/>
      <c r="C147" s="150" t="s">
        <v>193</v>
      </c>
      <c r="D147" s="150" t="s">
        <v>138</v>
      </c>
      <c r="E147" s="151" t="s">
        <v>194</v>
      </c>
      <c r="F147" s="152" t="s">
        <v>195</v>
      </c>
      <c r="G147" s="153" t="s">
        <v>196</v>
      </c>
      <c r="H147" s="154">
        <v>15</v>
      </c>
      <c r="I147" s="155"/>
      <c r="J147" s="156">
        <f>ROUND(I147*H147,2)</f>
        <v>0</v>
      </c>
      <c r="K147" s="152" t="s">
        <v>1</v>
      </c>
      <c r="L147" s="34"/>
      <c r="M147" s="157" t="s">
        <v>1</v>
      </c>
      <c r="N147" s="158" t="s">
        <v>45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134</v>
      </c>
      <c r="AT147" s="161" t="s">
        <v>138</v>
      </c>
      <c r="AU147" s="161" t="s">
        <v>89</v>
      </c>
      <c r="AY147" s="18" t="s">
        <v>135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87</v>
      </c>
      <c r="BK147" s="162">
        <f>ROUND(I147*H147,2)</f>
        <v>0</v>
      </c>
      <c r="BL147" s="18" t="s">
        <v>134</v>
      </c>
      <c r="BM147" s="161" t="s">
        <v>197</v>
      </c>
    </row>
    <row r="148" spans="1:65" s="2" customFormat="1" ht="11.25">
      <c r="A148" s="33"/>
      <c r="B148" s="34"/>
      <c r="C148" s="33"/>
      <c r="D148" s="163" t="s">
        <v>143</v>
      </c>
      <c r="E148" s="33"/>
      <c r="F148" s="164" t="s">
        <v>195</v>
      </c>
      <c r="G148" s="33"/>
      <c r="H148" s="33"/>
      <c r="I148" s="165"/>
      <c r="J148" s="33"/>
      <c r="K148" s="33"/>
      <c r="L148" s="34"/>
      <c r="M148" s="168"/>
      <c r="N148" s="169"/>
      <c r="O148" s="170"/>
      <c r="P148" s="170"/>
      <c r="Q148" s="170"/>
      <c r="R148" s="170"/>
      <c r="S148" s="170"/>
      <c r="T148" s="1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143</v>
      </c>
      <c r="AU148" s="18" t="s">
        <v>89</v>
      </c>
    </row>
    <row r="149" spans="1:65" s="2" customFormat="1" ht="6.95" customHeight="1">
      <c r="A149" s="33"/>
      <c r="B149" s="48"/>
      <c r="C149" s="49"/>
      <c r="D149" s="49"/>
      <c r="E149" s="49"/>
      <c r="F149" s="49"/>
      <c r="G149" s="49"/>
      <c r="H149" s="49"/>
      <c r="I149" s="49"/>
      <c r="J149" s="49"/>
      <c r="K149" s="49"/>
      <c r="L149" s="34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autoFilter ref="C121:K148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72"/>
  <sheetViews>
    <sheetView showGridLines="0" tabSelected="1" topLeftCell="A121" workbookViewId="0">
      <selection activeCell="W164" sqref="W16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8" t="s">
        <v>99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>
      <c r="B4" s="21"/>
      <c r="D4" s="22" t="s">
        <v>107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Skladová hala posypového materiálu v areálu KSÚSV v Pelhřimově</v>
      </c>
      <c r="F7" s="257"/>
      <c r="G7" s="257"/>
      <c r="H7" s="257"/>
      <c r="L7" s="21"/>
    </row>
    <row r="8" spans="1:46" s="1" customFormat="1" ht="12" customHeight="1">
      <c r="B8" s="21"/>
      <c r="D8" s="28" t="s">
        <v>108</v>
      </c>
      <c r="L8" s="21"/>
    </row>
    <row r="9" spans="1:46" s="2" customFormat="1" ht="16.5" customHeight="1">
      <c r="A9" s="33"/>
      <c r="B9" s="34"/>
      <c r="C9" s="33"/>
      <c r="D9" s="33"/>
      <c r="E9" s="256" t="s">
        <v>198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110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3" t="s">
        <v>199</v>
      </c>
      <c r="F11" s="258"/>
      <c r="G11" s="258"/>
      <c r="H11" s="25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100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15. 11. 2017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59" t="str">
        <f>'Rekapitulace stavby'!E14</f>
        <v>Vyplň údaj</v>
      </c>
      <c r="F20" s="239"/>
      <c r="G20" s="239"/>
      <c r="H20" s="239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34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36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346.5" customHeight="1">
      <c r="A29" s="100"/>
      <c r="B29" s="101"/>
      <c r="C29" s="100"/>
      <c r="D29" s="100"/>
      <c r="E29" s="244" t="s">
        <v>200</v>
      </c>
      <c r="F29" s="244"/>
      <c r="G29" s="244"/>
      <c r="H29" s="24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40</v>
      </c>
      <c r="E32" s="33"/>
      <c r="F32" s="33"/>
      <c r="G32" s="33"/>
      <c r="H32" s="33"/>
      <c r="I32" s="33"/>
      <c r="J32" s="72">
        <f>ROUND(J136,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37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44</v>
      </c>
      <c r="E35" s="28" t="s">
        <v>45</v>
      </c>
      <c r="F35" s="105">
        <f>ROUND((SUM(BE136:BE571)),  2)</f>
        <v>0</v>
      </c>
      <c r="G35" s="33"/>
      <c r="H35" s="33"/>
      <c r="I35" s="106">
        <v>0.21</v>
      </c>
      <c r="J35" s="105">
        <f>ROUND(((SUM(BE136:BE571))*I35),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46</v>
      </c>
      <c r="F36" s="105">
        <f>ROUND((SUM(BF136:BF571)),  2)</f>
        <v>0</v>
      </c>
      <c r="G36" s="33"/>
      <c r="H36" s="33"/>
      <c r="I36" s="106">
        <v>0.15</v>
      </c>
      <c r="J36" s="105">
        <f>ROUND(((SUM(BF136:BF571))*I36),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5">
        <f>ROUND((SUM(BG136:BG571)),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05">
        <f>ROUND((SUM(BH136:BH571)),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05">
        <f>ROUND((SUM(BI136:BI571)),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50</v>
      </c>
      <c r="E41" s="61"/>
      <c r="F41" s="61"/>
      <c r="G41" s="109" t="s">
        <v>51</v>
      </c>
      <c r="H41" s="110" t="s">
        <v>52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55</v>
      </c>
      <c r="E61" s="36"/>
      <c r="F61" s="113" t="s">
        <v>56</v>
      </c>
      <c r="G61" s="46" t="s">
        <v>55</v>
      </c>
      <c r="H61" s="36"/>
      <c r="I61" s="36"/>
      <c r="J61" s="11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55</v>
      </c>
      <c r="E76" s="36"/>
      <c r="F76" s="113" t="s">
        <v>56</v>
      </c>
      <c r="G76" s="46" t="s">
        <v>55</v>
      </c>
      <c r="H76" s="36"/>
      <c r="I76" s="36"/>
      <c r="J76" s="11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6" t="str">
        <f>E7</f>
        <v>Skladová hala posypového materiálu v areálu KSÚSV v Pelhřimově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108</v>
      </c>
      <c r="L86" s="21"/>
    </row>
    <row r="87" spans="1:31" s="2" customFormat="1" ht="16.5" customHeight="1">
      <c r="A87" s="33"/>
      <c r="B87" s="34"/>
      <c r="C87" s="33"/>
      <c r="D87" s="33"/>
      <c r="E87" s="256" t="s">
        <v>198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3" t="str">
        <f>E11</f>
        <v>01 - Architektonicko-stavební řešení</v>
      </c>
      <c r="F89" s="258"/>
      <c r="G89" s="258"/>
      <c r="H89" s="25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Pelhřimov, areál KSUS - p.p.č. 2413/6</v>
      </c>
      <c r="G91" s="33"/>
      <c r="H91" s="33"/>
      <c r="I91" s="28" t="s">
        <v>22</v>
      </c>
      <c r="J91" s="56" t="str">
        <f>IF(J14="","",J14)</f>
        <v>15. 11. 2017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KSUS Vysočiny, p.o.</v>
      </c>
      <c r="G93" s="33"/>
      <c r="H93" s="33"/>
      <c r="I93" s="28" t="s">
        <v>31</v>
      </c>
      <c r="J93" s="31" t="str">
        <f>E23</f>
        <v>PROJEKT CENTRUM NOVA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36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113</v>
      </c>
      <c r="D96" s="107"/>
      <c r="E96" s="107"/>
      <c r="F96" s="107"/>
      <c r="G96" s="107"/>
      <c r="H96" s="107"/>
      <c r="I96" s="107"/>
      <c r="J96" s="116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115</v>
      </c>
      <c r="D98" s="33"/>
      <c r="E98" s="33"/>
      <c r="F98" s="33"/>
      <c r="G98" s="33"/>
      <c r="H98" s="33"/>
      <c r="I98" s="33"/>
      <c r="J98" s="72">
        <f>J136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116</v>
      </c>
    </row>
    <row r="99" spans="1:47" s="9" customFormat="1" ht="24.95" customHeight="1">
      <c r="B99" s="118"/>
      <c r="D99" s="119" t="s">
        <v>201</v>
      </c>
      <c r="E99" s="120"/>
      <c r="F99" s="120"/>
      <c r="G99" s="120"/>
      <c r="H99" s="120"/>
      <c r="I99" s="120"/>
      <c r="J99" s="121">
        <f>J137</f>
        <v>0</v>
      </c>
      <c r="L99" s="118"/>
    </row>
    <row r="100" spans="1:47" s="10" customFormat="1" ht="19.899999999999999" customHeight="1">
      <c r="B100" s="122"/>
      <c r="D100" s="123" t="s">
        <v>202</v>
      </c>
      <c r="E100" s="124"/>
      <c r="F100" s="124"/>
      <c r="G100" s="124"/>
      <c r="H100" s="124"/>
      <c r="I100" s="124"/>
      <c r="J100" s="125">
        <f>J138</f>
        <v>0</v>
      </c>
      <c r="L100" s="122"/>
    </row>
    <row r="101" spans="1:47" s="10" customFormat="1" ht="19.899999999999999" customHeight="1">
      <c r="B101" s="122"/>
      <c r="D101" s="123" t="s">
        <v>203</v>
      </c>
      <c r="E101" s="124"/>
      <c r="F101" s="124"/>
      <c r="G101" s="124"/>
      <c r="H101" s="124"/>
      <c r="I101" s="124"/>
      <c r="J101" s="125">
        <f>J247</f>
        <v>0</v>
      </c>
      <c r="L101" s="122"/>
    </row>
    <row r="102" spans="1:47" s="10" customFormat="1" ht="19.899999999999999" customHeight="1">
      <c r="B102" s="122"/>
      <c r="D102" s="123" t="s">
        <v>204</v>
      </c>
      <c r="E102" s="124"/>
      <c r="F102" s="124"/>
      <c r="G102" s="124"/>
      <c r="H102" s="124"/>
      <c r="I102" s="124"/>
      <c r="J102" s="125">
        <f>J296</f>
        <v>0</v>
      </c>
      <c r="L102" s="122"/>
    </row>
    <row r="103" spans="1:47" s="10" customFormat="1" ht="19.899999999999999" customHeight="1">
      <c r="B103" s="122"/>
      <c r="D103" s="123" t="s">
        <v>205</v>
      </c>
      <c r="E103" s="124"/>
      <c r="F103" s="124"/>
      <c r="G103" s="124"/>
      <c r="H103" s="124"/>
      <c r="I103" s="124"/>
      <c r="J103" s="125">
        <f>J348</f>
        <v>0</v>
      </c>
      <c r="L103" s="122"/>
    </row>
    <row r="104" spans="1:47" s="10" customFormat="1" ht="19.899999999999999" customHeight="1">
      <c r="B104" s="122"/>
      <c r="D104" s="123" t="s">
        <v>206</v>
      </c>
      <c r="E104" s="124"/>
      <c r="F104" s="124"/>
      <c r="G104" s="124"/>
      <c r="H104" s="124"/>
      <c r="I104" s="124"/>
      <c r="J104" s="125">
        <f>J375</f>
        <v>0</v>
      </c>
      <c r="L104" s="122"/>
    </row>
    <row r="105" spans="1:47" s="10" customFormat="1" ht="19.899999999999999" customHeight="1">
      <c r="B105" s="122"/>
      <c r="D105" s="123" t="s">
        <v>207</v>
      </c>
      <c r="E105" s="124"/>
      <c r="F105" s="124"/>
      <c r="G105" s="124"/>
      <c r="H105" s="124"/>
      <c r="I105" s="124"/>
      <c r="J105" s="125">
        <f>J397</f>
        <v>0</v>
      </c>
      <c r="L105" s="122"/>
    </row>
    <row r="106" spans="1:47" s="10" customFormat="1" ht="19.899999999999999" customHeight="1">
      <c r="B106" s="122"/>
      <c r="D106" s="123" t="s">
        <v>208</v>
      </c>
      <c r="E106" s="124"/>
      <c r="F106" s="124"/>
      <c r="G106" s="124"/>
      <c r="H106" s="124"/>
      <c r="I106" s="124"/>
      <c r="J106" s="125">
        <f>J409</f>
        <v>0</v>
      </c>
      <c r="L106" s="122"/>
    </row>
    <row r="107" spans="1:47" s="10" customFormat="1" ht="19.899999999999999" customHeight="1">
      <c r="B107" s="122"/>
      <c r="D107" s="123" t="s">
        <v>209</v>
      </c>
      <c r="E107" s="124"/>
      <c r="F107" s="124"/>
      <c r="G107" s="124"/>
      <c r="H107" s="124"/>
      <c r="I107" s="124"/>
      <c r="J107" s="125">
        <f>J427</f>
        <v>0</v>
      </c>
      <c r="L107" s="122"/>
    </row>
    <row r="108" spans="1:47" s="10" customFormat="1" ht="19.899999999999999" customHeight="1">
      <c r="B108" s="122"/>
      <c r="D108" s="123" t="s">
        <v>210</v>
      </c>
      <c r="E108" s="124"/>
      <c r="F108" s="124"/>
      <c r="G108" s="124"/>
      <c r="H108" s="124"/>
      <c r="I108" s="124"/>
      <c r="J108" s="125">
        <f>J447</f>
        <v>0</v>
      </c>
      <c r="L108" s="122"/>
    </row>
    <row r="109" spans="1:47" s="10" customFormat="1" ht="19.899999999999999" customHeight="1">
      <c r="B109" s="122"/>
      <c r="D109" s="123" t="s">
        <v>211</v>
      </c>
      <c r="E109" s="124"/>
      <c r="F109" s="124"/>
      <c r="G109" s="124"/>
      <c r="H109" s="124"/>
      <c r="I109" s="124"/>
      <c r="J109" s="125">
        <f>J461</f>
        <v>0</v>
      </c>
      <c r="L109" s="122"/>
    </row>
    <row r="110" spans="1:47" s="9" customFormat="1" ht="24.95" customHeight="1">
      <c r="B110" s="118"/>
      <c r="D110" s="119" t="s">
        <v>212</v>
      </c>
      <c r="E110" s="120"/>
      <c r="F110" s="120"/>
      <c r="G110" s="120"/>
      <c r="H110" s="120"/>
      <c r="I110" s="120"/>
      <c r="J110" s="121">
        <f>J464</f>
        <v>0</v>
      </c>
      <c r="L110" s="118"/>
    </row>
    <row r="111" spans="1:47" s="10" customFormat="1" ht="19.899999999999999" customHeight="1">
      <c r="B111" s="122"/>
      <c r="D111" s="123" t="s">
        <v>213</v>
      </c>
      <c r="E111" s="124"/>
      <c r="F111" s="124"/>
      <c r="G111" s="124"/>
      <c r="H111" s="124"/>
      <c r="I111" s="124"/>
      <c r="J111" s="125">
        <f>J465</f>
        <v>0</v>
      </c>
      <c r="L111" s="122"/>
    </row>
    <row r="112" spans="1:47" s="10" customFormat="1" ht="19.899999999999999" customHeight="1">
      <c r="B112" s="122"/>
      <c r="D112" s="123" t="s">
        <v>214</v>
      </c>
      <c r="E112" s="124"/>
      <c r="F112" s="124"/>
      <c r="G112" s="124"/>
      <c r="H112" s="124"/>
      <c r="I112" s="124"/>
      <c r="J112" s="125">
        <f>J500</f>
        <v>0</v>
      </c>
      <c r="L112" s="122"/>
    </row>
    <row r="113" spans="1:31" s="10" customFormat="1" ht="19.899999999999999" customHeight="1">
      <c r="B113" s="122"/>
      <c r="D113" s="123" t="s">
        <v>215</v>
      </c>
      <c r="E113" s="124"/>
      <c r="F113" s="124"/>
      <c r="G113" s="124"/>
      <c r="H113" s="124"/>
      <c r="I113" s="124"/>
      <c r="J113" s="125">
        <f>J517</f>
        <v>0</v>
      </c>
      <c r="L113" s="122"/>
    </row>
    <row r="114" spans="1:31" s="10" customFormat="1" ht="19.899999999999999" customHeight="1">
      <c r="B114" s="122"/>
      <c r="D114" s="123" t="s">
        <v>216</v>
      </c>
      <c r="E114" s="124"/>
      <c r="F114" s="124"/>
      <c r="G114" s="124"/>
      <c r="H114" s="124"/>
      <c r="I114" s="124"/>
      <c r="J114" s="125">
        <f>J546</f>
        <v>0</v>
      </c>
      <c r="L114" s="122"/>
    </row>
    <row r="115" spans="1:31" s="2" customFormat="1" ht="21.7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119</v>
      </c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3"/>
      <c r="D124" s="33"/>
      <c r="E124" s="256" t="str">
        <f>E7</f>
        <v>Skladová hala posypového materiálu v areálu KSÚSV v Pelhřimově</v>
      </c>
      <c r="F124" s="257"/>
      <c r="G124" s="257"/>
      <c r="H124" s="257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1"/>
      <c r="C125" s="28" t="s">
        <v>108</v>
      </c>
      <c r="L125" s="21"/>
    </row>
    <row r="126" spans="1:31" s="2" customFormat="1" ht="16.5" customHeight="1">
      <c r="A126" s="33"/>
      <c r="B126" s="34"/>
      <c r="C126" s="33"/>
      <c r="D126" s="33"/>
      <c r="E126" s="256" t="s">
        <v>198</v>
      </c>
      <c r="F126" s="258"/>
      <c r="G126" s="258"/>
      <c r="H126" s="258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110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13" t="str">
        <f>E11</f>
        <v>01 - Architektonicko-stavební řešení</v>
      </c>
      <c r="F128" s="258"/>
      <c r="G128" s="258"/>
      <c r="H128" s="258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3"/>
      <c r="E130" s="33"/>
      <c r="F130" s="26" t="str">
        <f>F14</f>
        <v>Pelhřimov, areál KSUS - p.p.č. 2413/6</v>
      </c>
      <c r="G130" s="33"/>
      <c r="H130" s="33"/>
      <c r="I130" s="28" t="s">
        <v>22</v>
      </c>
      <c r="J130" s="56" t="str">
        <f>IF(J14="","",J14)</f>
        <v>15. 11. 2017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25.7" customHeight="1">
      <c r="A132" s="33"/>
      <c r="B132" s="34"/>
      <c r="C132" s="28" t="s">
        <v>24</v>
      </c>
      <c r="D132" s="33"/>
      <c r="E132" s="33"/>
      <c r="F132" s="26" t="str">
        <f>E17</f>
        <v>KSUS Vysočiny, p.o.</v>
      </c>
      <c r="G132" s="33"/>
      <c r="H132" s="33"/>
      <c r="I132" s="28" t="s">
        <v>31</v>
      </c>
      <c r="J132" s="31" t="str">
        <f>E23</f>
        <v>PROJEKT CENTRUM NOVA s.r.o.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29</v>
      </c>
      <c r="D133" s="33"/>
      <c r="E133" s="33"/>
      <c r="F133" s="26" t="str">
        <f>IF(E20="","",E20)</f>
        <v>Vyplň údaj</v>
      </c>
      <c r="G133" s="33"/>
      <c r="H133" s="33"/>
      <c r="I133" s="28" t="s">
        <v>36</v>
      </c>
      <c r="J133" s="31" t="str">
        <f>E26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26"/>
      <c r="B135" s="127"/>
      <c r="C135" s="128" t="s">
        <v>120</v>
      </c>
      <c r="D135" s="129" t="s">
        <v>65</v>
      </c>
      <c r="E135" s="129" t="s">
        <v>61</v>
      </c>
      <c r="F135" s="129" t="s">
        <v>62</v>
      </c>
      <c r="G135" s="129" t="s">
        <v>121</v>
      </c>
      <c r="H135" s="129" t="s">
        <v>122</v>
      </c>
      <c r="I135" s="129" t="s">
        <v>123</v>
      </c>
      <c r="J135" s="129" t="s">
        <v>114</v>
      </c>
      <c r="K135" s="130" t="s">
        <v>124</v>
      </c>
      <c r="L135" s="131"/>
      <c r="M135" s="63" t="s">
        <v>1</v>
      </c>
      <c r="N135" s="64" t="s">
        <v>44</v>
      </c>
      <c r="O135" s="64" t="s">
        <v>125</v>
      </c>
      <c r="P135" s="64" t="s">
        <v>126</v>
      </c>
      <c r="Q135" s="64" t="s">
        <v>127</v>
      </c>
      <c r="R135" s="64" t="s">
        <v>128</v>
      </c>
      <c r="S135" s="64" t="s">
        <v>129</v>
      </c>
      <c r="T135" s="65" t="s">
        <v>130</v>
      </c>
      <c r="U135" s="126"/>
      <c r="V135" s="126"/>
      <c r="W135" s="126"/>
      <c r="X135" s="126"/>
      <c r="Y135" s="126"/>
      <c r="Z135" s="126"/>
      <c r="AA135" s="126"/>
      <c r="AB135" s="126"/>
      <c r="AC135" s="126"/>
      <c r="AD135" s="126"/>
      <c r="AE135" s="126"/>
    </row>
    <row r="136" spans="1:65" s="2" customFormat="1" ht="22.9" customHeight="1">
      <c r="A136" s="33"/>
      <c r="B136" s="34"/>
      <c r="C136" s="70" t="s">
        <v>131</v>
      </c>
      <c r="D136" s="33"/>
      <c r="E136" s="33"/>
      <c r="F136" s="33"/>
      <c r="G136" s="33"/>
      <c r="H136" s="33"/>
      <c r="I136" s="33"/>
      <c r="J136" s="132">
        <f>BK136</f>
        <v>0</v>
      </c>
      <c r="K136" s="33"/>
      <c r="L136" s="34"/>
      <c r="M136" s="66"/>
      <c r="N136" s="57"/>
      <c r="O136" s="67"/>
      <c r="P136" s="133">
        <f>P137+P464</f>
        <v>0</v>
      </c>
      <c r="Q136" s="67"/>
      <c r="R136" s="133">
        <f>R137+R464</f>
        <v>2324.0243792667807</v>
      </c>
      <c r="S136" s="67"/>
      <c r="T136" s="134">
        <f>T137+T464</f>
        <v>437.63799999999998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79</v>
      </c>
      <c r="AU136" s="18" t="s">
        <v>116</v>
      </c>
      <c r="BK136" s="135">
        <f>BK137+BK464</f>
        <v>0</v>
      </c>
    </row>
    <row r="137" spans="1:65" s="12" customFormat="1" ht="25.9" customHeight="1">
      <c r="B137" s="136"/>
      <c r="D137" s="137" t="s">
        <v>79</v>
      </c>
      <c r="E137" s="138" t="s">
        <v>217</v>
      </c>
      <c r="F137" s="138" t="s">
        <v>218</v>
      </c>
      <c r="I137" s="139"/>
      <c r="J137" s="140">
        <f>BK137</f>
        <v>0</v>
      </c>
      <c r="L137" s="136"/>
      <c r="M137" s="141"/>
      <c r="N137" s="142"/>
      <c r="O137" s="142"/>
      <c r="P137" s="143">
        <f>P138+P247+P296+P348+P375+P397+P409+P427+P447+P461</f>
        <v>0</v>
      </c>
      <c r="Q137" s="142"/>
      <c r="R137" s="143">
        <f>R138+R247+R296+R348+R375+R397+R409+R427+R447+R461</f>
        <v>2309.5713443267805</v>
      </c>
      <c r="S137" s="142"/>
      <c r="T137" s="144">
        <f>T138+T247+T296+T348+T375+T397+T409+T427+T447+T461</f>
        <v>437.63799999999998</v>
      </c>
      <c r="AR137" s="137" t="s">
        <v>87</v>
      </c>
      <c r="AT137" s="145" t="s">
        <v>79</v>
      </c>
      <c r="AU137" s="145" t="s">
        <v>80</v>
      </c>
      <c r="AY137" s="137" t="s">
        <v>135</v>
      </c>
      <c r="BK137" s="146">
        <f>BK138+BK247+BK296+BK348+BK375+BK397+BK409+BK427+BK447+BK461</f>
        <v>0</v>
      </c>
    </row>
    <row r="138" spans="1:65" s="12" customFormat="1" ht="22.9" customHeight="1">
      <c r="B138" s="136"/>
      <c r="D138" s="137" t="s">
        <v>79</v>
      </c>
      <c r="E138" s="147" t="s">
        <v>87</v>
      </c>
      <c r="F138" s="147" t="s">
        <v>219</v>
      </c>
      <c r="I138" s="139"/>
      <c r="J138" s="148">
        <f>BK138</f>
        <v>0</v>
      </c>
      <c r="L138" s="136"/>
      <c r="M138" s="141"/>
      <c r="N138" s="142"/>
      <c r="O138" s="142"/>
      <c r="P138" s="143">
        <f>SUM(P139:P246)</f>
        <v>0</v>
      </c>
      <c r="Q138" s="142"/>
      <c r="R138" s="143">
        <f>SUM(R139:R246)</f>
        <v>1.125E-2</v>
      </c>
      <c r="S138" s="142"/>
      <c r="T138" s="144">
        <f>SUM(T139:T246)</f>
        <v>395.428</v>
      </c>
      <c r="AR138" s="137" t="s">
        <v>87</v>
      </c>
      <c r="AT138" s="145" t="s">
        <v>79</v>
      </c>
      <c r="AU138" s="145" t="s">
        <v>87</v>
      </c>
      <c r="AY138" s="137" t="s">
        <v>135</v>
      </c>
      <c r="BK138" s="146">
        <f>SUM(BK139:BK246)</f>
        <v>0</v>
      </c>
    </row>
    <row r="139" spans="1:65" s="2" customFormat="1" ht="24.2" customHeight="1">
      <c r="A139" s="33"/>
      <c r="B139" s="149"/>
      <c r="C139" s="150" t="s">
        <v>87</v>
      </c>
      <c r="D139" s="150" t="s">
        <v>138</v>
      </c>
      <c r="E139" s="151" t="s">
        <v>220</v>
      </c>
      <c r="F139" s="152" t="s">
        <v>221</v>
      </c>
      <c r="G139" s="153" t="s">
        <v>222</v>
      </c>
      <c r="H139" s="154">
        <v>4</v>
      </c>
      <c r="I139" s="155"/>
      <c r="J139" s="156">
        <f>ROUND(I139*H139,2)</f>
        <v>0</v>
      </c>
      <c r="K139" s="152" t="s">
        <v>1</v>
      </c>
      <c r="L139" s="34"/>
      <c r="M139" s="157" t="s">
        <v>1</v>
      </c>
      <c r="N139" s="158" t="s">
        <v>45</v>
      </c>
      <c r="O139" s="59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1" t="s">
        <v>134</v>
      </c>
      <c r="AT139" s="161" t="s">
        <v>138</v>
      </c>
      <c r="AU139" s="161" t="s">
        <v>89</v>
      </c>
      <c r="AY139" s="18" t="s">
        <v>135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8" t="s">
        <v>87</v>
      </c>
      <c r="BK139" s="162">
        <f>ROUND(I139*H139,2)</f>
        <v>0</v>
      </c>
      <c r="BL139" s="18" t="s">
        <v>134</v>
      </c>
      <c r="BM139" s="161" t="s">
        <v>223</v>
      </c>
    </row>
    <row r="140" spans="1:65" s="2" customFormat="1" ht="11.25">
      <c r="A140" s="33"/>
      <c r="B140" s="34"/>
      <c r="C140" s="33"/>
      <c r="D140" s="163" t="s">
        <v>143</v>
      </c>
      <c r="E140" s="33"/>
      <c r="F140" s="164" t="s">
        <v>221</v>
      </c>
      <c r="G140" s="33"/>
      <c r="H140" s="33"/>
      <c r="I140" s="165"/>
      <c r="J140" s="33"/>
      <c r="K140" s="33"/>
      <c r="L140" s="34"/>
      <c r="M140" s="166"/>
      <c r="N140" s="167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143</v>
      </c>
      <c r="AU140" s="18" t="s">
        <v>89</v>
      </c>
    </row>
    <row r="141" spans="1:65" s="2" customFormat="1" ht="24.2" customHeight="1">
      <c r="A141" s="33"/>
      <c r="B141" s="149"/>
      <c r="C141" s="150" t="s">
        <v>89</v>
      </c>
      <c r="D141" s="150" t="s">
        <v>138</v>
      </c>
      <c r="E141" s="151" t="s">
        <v>224</v>
      </c>
      <c r="F141" s="152" t="s">
        <v>225</v>
      </c>
      <c r="G141" s="153" t="s">
        <v>226</v>
      </c>
      <c r="H141" s="154">
        <v>143</v>
      </c>
      <c r="I141" s="155"/>
      <c r="J141" s="156">
        <f>ROUND(I141*H141,2)</f>
        <v>0</v>
      </c>
      <c r="K141" s="152" t="s">
        <v>227</v>
      </c>
      <c r="L141" s="34"/>
      <c r="M141" s="157" t="s">
        <v>1</v>
      </c>
      <c r="N141" s="158" t="s">
        <v>45</v>
      </c>
      <c r="O141" s="59"/>
      <c r="P141" s="159">
        <f>O141*H141</f>
        <v>0</v>
      </c>
      <c r="Q141" s="159">
        <v>0</v>
      </c>
      <c r="R141" s="159">
        <f>Q141*H141</f>
        <v>0</v>
      </c>
      <c r="S141" s="159">
        <v>0.316</v>
      </c>
      <c r="T141" s="160">
        <f>S141*H141</f>
        <v>45.188000000000002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1" t="s">
        <v>134</v>
      </c>
      <c r="AT141" s="161" t="s">
        <v>138</v>
      </c>
      <c r="AU141" s="161" t="s">
        <v>89</v>
      </c>
      <c r="AY141" s="18" t="s">
        <v>135</v>
      </c>
      <c r="BE141" s="162">
        <f>IF(N141="základní",J141,0)</f>
        <v>0</v>
      </c>
      <c r="BF141" s="162">
        <f>IF(N141="snížená",J141,0)</f>
        <v>0</v>
      </c>
      <c r="BG141" s="162">
        <f>IF(N141="zákl. přenesená",J141,0)</f>
        <v>0</v>
      </c>
      <c r="BH141" s="162">
        <f>IF(N141="sníž. přenesená",J141,0)</f>
        <v>0</v>
      </c>
      <c r="BI141" s="162">
        <f>IF(N141="nulová",J141,0)</f>
        <v>0</v>
      </c>
      <c r="BJ141" s="18" t="s">
        <v>87</v>
      </c>
      <c r="BK141" s="162">
        <f>ROUND(I141*H141,2)</f>
        <v>0</v>
      </c>
      <c r="BL141" s="18" t="s">
        <v>134</v>
      </c>
      <c r="BM141" s="161" t="s">
        <v>228</v>
      </c>
    </row>
    <row r="142" spans="1:65" s="2" customFormat="1" ht="39">
      <c r="A142" s="33"/>
      <c r="B142" s="34"/>
      <c r="C142" s="33"/>
      <c r="D142" s="163" t="s">
        <v>143</v>
      </c>
      <c r="E142" s="33"/>
      <c r="F142" s="164" t="s">
        <v>229</v>
      </c>
      <c r="G142" s="33"/>
      <c r="H142" s="33"/>
      <c r="I142" s="165"/>
      <c r="J142" s="33"/>
      <c r="K142" s="33"/>
      <c r="L142" s="34"/>
      <c r="M142" s="166"/>
      <c r="N142" s="167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143</v>
      </c>
      <c r="AU142" s="18" t="s">
        <v>89</v>
      </c>
    </row>
    <row r="143" spans="1:65" s="13" customFormat="1" ht="11.25">
      <c r="B143" s="172"/>
      <c r="D143" s="163" t="s">
        <v>230</v>
      </c>
      <c r="E143" s="173" t="s">
        <v>1</v>
      </c>
      <c r="F143" s="174" t="s">
        <v>231</v>
      </c>
      <c r="H143" s="173" t="s">
        <v>1</v>
      </c>
      <c r="I143" s="175"/>
      <c r="L143" s="172"/>
      <c r="M143" s="176"/>
      <c r="N143" s="177"/>
      <c r="O143" s="177"/>
      <c r="P143" s="177"/>
      <c r="Q143" s="177"/>
      <c r="R143" s="177"/>
      <c r="S143" s="177"/>
      <c r="T143" s="178"/>
      <c r="AT143" s="173" t="s">
        <v>230</v>
      </c>
      <c r="AU143" s="173" t="s">
        <v>89</v>
      </c>
      <c r="AV143" s="13" t="s">
        <v>87</v>
      </c>
      <c r="AW143" s="13" t="s">
        <v>35</v>
      </c>
      <c r="AX143" s="13" t="s">
        <v>80</v>
      </c>
      <c r="AY143" s="173" t="s">
        <v>135</v>
      </c>
    </row>
    <row r="144" spans="1:65" s="14" customFormat="1" ht="11.25">
      <c r="B144" s="179"/>
      <c r="D144" s="163" t="s">
        <v>230</v>
      </c>
      <c r="E144" s="180" t="s">
        <v>1</v>
      </c>
      <c r="F144" s="181" t="s">
        <v>232</v>
      </c>
      <c r="H144" s="182">
        <v>143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230</v>
      </c>
      <c r="AU144" s="180" t="s">
        <v>89</v>
      </c>
      <c r="AV144" s="14" t="s">
        <v>89</v>
      </c>
      <c r="AW144" s="14" t="s">
        <v>35</v>
      </c>
      <c r="AX144" s="14" t="s">
        <v>80</v>
      </c>
      <c r="AY144" s="180" t="s">
        <v>135</v>
      </c>
    </row>
    <row r="145" spans="1:65" s="15" customFormat="1" ht="11.25">
      <c r="B145" s="187"/>
      <c r="D145" s="163" t="s">
        <v>230</v>
      </c>
      <c r="E145" s="188" t="s">
        <v>1</v>
      </c>
      <c r="F145" s="189" t="s">
        <v>233</v>
      </c>
      <c r="H145" s="190">
        <v>143</v>
      </c>
      <c r="I145" s="191"/>
      <c r="L145" s="187"/>
      <c r="M145" s="192"/>
      <c r="N145" s="193"/>
      <c r="O145" s="193"/>
      <c r="P145" s="193"/>
      <c r="Q145" s="193"/>
      <c r="R145" s="193"/>
      <c r="S145" s="193"/>
      <c r="T145" s="194"/>
      <c r="AT145" s="188" t="s">
        <v>230</v>
      </c>
      <c r="AU145" s="188" t="s">
        <v>89</v>
      </c>
      <c r="AV145" s="15" t="s">
        <v>134</v>
      </c>
      <c r="AW145" s="15" t="s">
        <v>35</v>
      </c>
      <c r="AX145" s="15" t="s">
        <v>87</v>
      </c>
      <c r="AY145" s="188" t="s">
        <v>135</v>
      </c>
    </row>
    <row r="146" spans="1:65" s="2" customFormat="1" ht="24.2" customHeight="1">
      <c r="A146" s="33"/>
      <c r="B146" s="149"/>
      <c r="C146" s="150" t="s">
        <v>149</v>
      </c>
      <c r="D146" s="150" t="s">
        <v>138</v>
      </c>
      <c r="E146" s="151" t="s">
        <v>234</v>
      </c>
      <c r="F146" s="152" t="s">
        <v>235</v>
      </c>
      <c r="G146" s="153" t="s">
        <v>226</v>
      </c>
      <c r="H146" s="154">
        <v>796</v>
      </c>
      <c r="I146" s="155"/>
      <c r="J146" s="156">
        <f>ROUND(I146*H146,2)</f>
        <v>0</v>
      </c>
      <c r="K146" s="152" t="s">
        <v>227</v>
      </c>
      <c r="L146" s="34"/>
      <c r="M146" s="157" t="s">
        <v>1</v>
      </c>
      <c r="N146" s="158" t="s">
        <v>45</v>
      </c>
      <c r="O146" s="59"/>
      <c r="P146" s="159">
        <f>O146*H146</f>
        <v>0</v>
      </c>
      <c r="Q146" s="159">
        <v>0</v>
      </c>
      <c r="R146" s="159">
        <f>Q146*H146</f>
        <v>0</v>
      </c>
      <c r="S146" s="159">
        <v>0.44</v>
      </c>
      <c r="T146" s="160">
        <f>S146*H146</f>
        <v>350.24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1" t="s">
        <v>134</v>
      </c>
      <c r="AT146" s="161" t="s">
        <v>138</v>
      </c>
      <c r="AU146" s="161" t="s">
        <v>89</v>
      </c>
      <c r="AY146" s="18" t="s">
        <v>135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8" t="s">
        <v>87</v>
      </c>
      <c r="BK146" s="162">
        <f>ROUND(I146*H146,2)</f>
        <v>0</v>
      </c>
      <c r="BL146" s="18" t="s">
        <v>134</v>
      </c>
      <c r="BM146" s="161" t="s">
        <v>236</v>
      </c>
    </row>
    <row r="147" spans="1:65" s="2" customFormat="1" ht="39">
      <c r="A147" s="33"/>
      <c r="B147" s="34"/>
      <c r="C147" s="33"/>
      <c r="D147" s="163" t="s">
        <v>143</v>
      </c>
      <c r="E147" s="33"/>
      <c r="F147" s="164" t="s">
        <v>237</v>
      </c>
      <c r="G147" s="33"/>
      <c r="H147" s="33"/>
      <c r="I147" s="165"/>
      <c r="J147" s="33"/>
      <c r="K147" s="33"/>
      <c r="L147" s="34"/>
      <c r="M147" s="166"/>
      <c r="N147" s="167"/>
      <c r="O147" s="59"/>
      <c r="P147" s="59"/>
      <c r="Q147" s="59"/>
      <c r="R147" s="59"/>
      <c r="S147" s="59"/>
      <c r="T147" s="60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143</v>
      </c>
      <c r="AU147" s="18" t="s">
        <v>89</v>
      </c>
    </row>
    <row r="148" spans="1:65" s="14" customFormat="1" ht="11.25">
      <c r="B148" s="179"/>
      <c r="D148" s="163" t="s">
        <v>230</v>
      </c>
      <c r="E148" s="180" t="s">
        <v>1</v>
      </c>
      <c r="F148" s="181" t="s">
        <v>238</v>
      </c>
      <c r="H148" s="182">
        <v>286</v>
      </c>
      <c r="I148" s="183"/>
      <c r="L148" s="179"/>
      <c r="M148" s="184"/>
      <c r="N148" s="185"/>
      <c r="O148" s="185"/>
      <c r="P148" s="185"/>
      <c r="Q148" s="185"/>
      <c r="R148" s="185"/>
      <c r="S148" s="185"/>
      <c r="T148" s="186"/>
      <c r="AT148" s="180" t="s">
        <v>230</v>
      </c>
      <c r="AU148" s="180" t="s">
        <v>89</v>
      </c>
      <c r="AV148" s="14" t="s">
        <v>89</v>
      </c>
      <c r="AW148" s="14" t="s">
        <v>35</v>
      </c>
      <c r="AX148" s="14" t="s">
        <v>80</v>
      </c>
      <c r="AY148" s="180" t="s">
        <v>135</v>
      </c>
    </row>
    <row r="149" spans="1:65" s="14" customFormat="1" ht="11.25">
      <c r="B149" s="179"/>
      <c r="D149" s="163" t="s">
        <v>230</v>
      </c>
      <c r="E149" s="180" t="s">
        <v>1</v>
      </c>
      <c r="F149" s="181" t="s">
        <v>239</v>
      </c>
      <c r="H149" s="182">
        <v>510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230</v>
      </c>
      <c r="AU149" s="180" t="s">
        <v>89</v>
      </c>
      <c r="AV149" s="14" t="s">
        <v>89</v>
      </c>
      <c r="AW149" s="14" t="s">
        <v>35</v>
      </c>
      <c r="AX149" s="14" t="s">
        <v>80</v>
      </c>
      <c r="AY149" s="180" t="s">
        <v>135</v>
      </c>
    </row>
    <row r="150" spans="1:65" s="15" customFormat="1" ht="11.25">
      <c r="B150" s="187"/>
      <c r="D150" s="163" t="s">
        <v>230</v>
      </c>
      <c r="E150" s="188" t="s">
        <v>1</v>
      </c>
      <c r="F150" s="189" t="s">
        <v>233</v>
      </c>
      <c r="H150" s="190">
        <v>796</v>
      </c>
      <c r="I150" s="191"/>
      <c r="L150" s="187"/>
      <c r="M150" s="192"/>
      <c r="N150" s="193"/>
      <c r="O150" s="193"/>
      <c r="P150" s="193"/>
      <c r="Q150" s="193"/>
      <c r="R150" s="193"/>
      <c r="S150" s="193"/>
      <c r="T150" s="194"/>
      <c r="AT150" s="188" t="s">
        <v>230</v>
      </c>
      <c r="AU150" s="188" t="s">
        <v>89</v>
      </c>
      <c r="AV150" s="15" t="s">
        <v>134</v>
      </c>
      <c r="AW150" s="15" t="s">
        <v>35</v>
      </c>
      <c r="AX150" s="15" t="s">
        <v>87</v>
      </c>
      <c r="AY150" s="188" t="s">
        <v>135</v>
      </c>
    </row>
    <row r="151" spans="1:65" s="2" customFormat="1" ht="33" customHeight="1">
      <c r="A151" s="33"/>
      <c r="B151" s="149"/>
      <c r="C151" s="150" t="s">
        <v>134</v>
      </c>
      <c r="D151" s="150" t="s">
        <v>138</v>
      </c>
      <c r="E151" s="151" t="s">
        <v>240</v>
      </c>
      <c r="F151" s="152" t="s">
        <v>241</v>
      </c>
      <c r="G151" s="153" t="s">
        <v>242</v>
      </c>
      <c r="H151" s="154">
        <v>2130</v>
      </c>
      <c r="I151" s="155"/>
      <c r="J151" s="156">
        <f>ROUND(I151*H151,2)</f>
        <v>0</v>
      </c>
      <c r="K151" s="152" t="s">
        <v>227</v>
      </c>
      <c r="L151" s="34"/>
      <c r="M151" s="157" t="s">
        <v>1</v>
      </c>
      <c r="N151" s="158" t="s">
        <v>45</v>
      </c>
      <c r="O151" s="59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1" t="s">
        <v>134</v>
      </c>
      <c r="AT151" s="161" t="s">
        <v>138</v>
      </c>
      <c r="AU151" s="161" t="s">
        <v>89</v>
      </c>
      <c r="AY151" s="18" t="s">
        <v>135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8" t="s">
        <v>87</v>
      </c>
      <c r="BK151" s="162">
        <f>ROUND(I151*H151,2)</f>
        <v>0</v>
      </c>
      <c r="BL151" s="18" t="s">
        <v>134</v>
      </c>
      <c r="BM151" s="161" t="s">
        <v>243</v>
      </c>
    </row>
    <row r="152" spans="1:65" s="2" customFormat="1" ht="19.5">
      <c r="A152" s="33"/>
      <c r="B152" s="34"/>
      <c r="C152" s="33"/>
      <c r="D152" s="163" t="s">
        <v>143</v>
      </c>
      <c r="E152" s="33"/>
      <c r="F152" s="164" t="s">
        <v>244</v>
      </c>
      <c r="G152" s="33"/>
      <c r="H152" s="33"/>
      <c r="I152" s="165"/>
      <c r="J152" s="33"/>
      <c r="K152" s="33"/>
      <c r="L152" s="34"/>
      <c r="M152" s="166"/>
      <c r="N152" s="167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143</v>
      </c>
      <c r="AU152" s="18" t="s">
        <v>89</v>
      </c>
    </row>
    <row r="153" spans="1:65" s="13" customFormat="1" ht="11.25">
      <c r="B153" s="172"/>
      <c r="D153" s="163" t="s">
        <v>230</v>
      </c>
      <c r="E153" s="173" t="s">
        <v>1</v>
      </c>
      <c r="F153" s="174" t="s">
        <v>245</v>
      </c>
      <c r="H153" s="173" t="s">
        <v>1</v>
      </c>
      <c r="I153" s="175"/>
      <c r="L153" s="172"/>
      <c r="M153" s="176"/>
      <c r="N153" s="177"/>
      <c r="O153" s="177"/>
      <c r="P153" s="177"/>
      <c r="Q153" s="177"/>
      <c r="R153" s="177"/>
      <c r="S153" s="177"/>
      <c r="T153" s="178"/>
      <c r="AT153" s="173" t="s">
        <v>230</v>
      </c>
      <c r="AU153" s="173" t="s">
        <v>89</v>
      </c>
      <c r="AV153" s="13" t="s">
        <v>87</v>
      </c>
      <c r="AW153" s="13" t="s">
        <v>35</v>
      </c>
      <c r="AX153" s="13" t="s">
        <v>80</v>
      </c>
      <c r="AY153" s="173" t="s">
        <v>135</v>
      </c>
    </row>
    <row r="154" spans="1:65" s="14" customFormat="1" ht="11.25">
      <c r="B154" s="179"/>
      <c r="D154" s="163" t="s">
        <v>230</v>
      </c>
      <c r="E154" s="180" t="s">
        <v>1</v>
      </c>
      <c r="F154" s="181" t="s">
        <v>246</v>
      </c>
      <c r="H154" s="182">
        <v>2130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230</v>
      </c>
      <c r="AU154" s="180" t="s">
        <v>89</v>
      </c>
      <c r="AV154" s="14" t="s">
        <v>89</v>
      </c>
      <c r="AW154" s="14" t="s">
        <v>35</v>
      </c>
      <c r="AX154" s="14" t="s">
        <v>80</v>
      </c>
      <c r="AY154" s="180" t="s">
        <v>135</v>
      </c>
    </row>
    <row r="155" spans="1:65" s="15" customFormat="1" ht="11.25">
      <c r="B155" s="187"/>
      <c r="D155" s="163" t="s">
        <v>230</v>
      </c>
      <c r="E155" s="188" t="s">
        <v>1</v>
      </c>
      <c r="F155" s="189" t="s">
        <v>233</v>
      </c>
      <c r="H155" s="190">
        <v>2130</v>
      </c>
      <c r="I155" s="191"/>
      <c r="L155" s="187"/>
      <c r="M155" s="192"/>
      <c r="N155" s="193"/>
      <c r="O155" s="193"/>
      <c r="P155" s="193"/>
      <c r="Q155" s="193"/>
      <c r="R155" s="193"/>
      <c r="S155" s="193"/>
      <c r="T155" s="194"/>
      <c r="AT155" s="188" t="s">
        <v>230</v>
      </c>
      <c r="AU155" s="188" t="s">
        <v>89</v>
      </c>
      <c r="AV155" s="15" t="s">
        <v>134</v>
      </c>
      <c r="AW155" s="15" t="s">
        <v>35</v>
      </c>
      <c r="AX155" s="15" t="s">
        <v>87</v>
      </c>
      <c r="AY155" s="188" t="s">
        <v>135</v>
      </c>
    </row>
    <row r="156" spans="1:65" s="2" customFormat="1" ht="33" customHeight="1">
      <c r="A156" s="33"/>
      <c r="B156" s="149"/>
      <c r="C156" s="150" t="s">
        <v>158</v>
      </c>
      <c r="D156" s="150" t="s">
        <v>138</v>
      </c>
      <c r="E156" s="151" t="s">
        <v>247</v>
      </c>
      <c r="F156" s="152" t="s">
        <v>248</v>
      </c>
      <c r="G156" s="153" t="s">
        <v>242</v>
      </c>
      <c r="H156" s="154">
        <v>2130</v>
      </c>
      <c r="I156" s="155"/>
      <c r="J156" s="156">
        <f>ROUND(I156*H156,2)</f>
        <v>0</v>
      </c>
      <c r="K156" s="152" t="s">
        <v>227</v>
      </c>
      <c r="L156" s="34"/>
      <c r="M156" s="157" t="s">
        <v>1</v>
      </c>
      <c r="N156" s="158" t="s">
        <v>45</v>
      </c>
      <c r="O156" s="59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1" t="s">
        <v>134</v>
      </c>
      <c r="AT156" s="161" t="s">
        <v>138</v>
      </c>
      <c r="AU156" s="161" t="s">
        <v>89</v>
      </c>
      <c r="AY156" s="18" t="s">
        <v>135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8" t="s">
        <v>87</v>
      </c>
      <c r="BK156" s="162">
        <f>ROUND(I156*H156,2)</f>
        <v>0</v>
      </c>
      <c r="BL156" s="18" t="s">
        <v>134</v>
      </c>
      <c r="BM156" s="161" t="s">
        <v>249</v>
      </c>
    </row>
    <row r="157" spans="1:65" s="2" customFormat="1" ht="19.5">
      <c r="A157" s="33"/>
      <c r="B157" s="34"/>
      <c r="C157" s="33"/>
      <c r="D157" s="163" t="s">
        <v>143</v>
      </c>
      <c r="E157" s="33"/>
      <c r="F157" s="164" t="s">
        <v>250</v>
      </c>
      <c r="G157" s="33"/>
      <c r="H157" s="33"/>
      <c r="I157" s="165"/>
      <c r="J157" s="33"/>
      <c r="K157" s="33"/>
      <c r="L157" s="34"/>
      <c r="M157" s="166"/>
      <c r="N157" s="167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143</v>
      </c>
      <c r="AU157" s="18" t="s">
        <v>89</v>
      </c>
    </row>
    <row r="158" spans="1:65" s="13" customFormat="1" ht="11.25">
      <c r="B158" s="172"/>
      <c r="D158" s="163" t="s">
        <v>230</v>
      </c>
      <c r="E158" s="173" t="s">
        <v>1</v>
      </c>
      <c r="F158" s="174" t="s">
        <v>245</v>
      </c>
      <c r="H158" s="173" t="s">
        <v>1</v>
      </c>
      <c r="I158" s="175"/>
      <c r="L158" s="172"/>
      <c r="M158" s="176"/>
      <c r="N158" s="177"/>
      <c r="O158" s="177"/>
      <c r="P158" s="177"/>
      <c r="Q158" s="177"/>
      <c r="R158" s="177"/>
      <c r="S158" s="177"/>
      <c r="T158" s="178"/>
      <c r="AT158" s="173" t="s">
        <v>230</v>
      </c>
      <c r="AU158" s="173" t="s">
        <v>89</v>
      </c>
      <c r="AV158" s="13" t="s">
        <v>87</v>
      </c>
      <c r="AW158" s="13" t="s">
        <v>35</v>
      </c>
      <c r="AX158" s="13" t="s">
        <v>80</v>
      </c>
      <c r="AY158" s="173" t="s">
        <v>135</v>
      </c>
    </row>
    <row r="159" spans="1:65" s="14" customFormat="1" ht="11.25">
      <c r="B159" s="179"/>
      <c r="D159" s="163" t="s">
        <v>230</v>
      </c>
      <c r="E159" s="180" t="s">
        <v>1</v>
      </c>
      <c r="F159" s="181" t="s">
        <v>246</v>
      </c>
      <c r="H159" s="182">
        <v>2130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230</v>
      </c>
      <c r="AU159" s="180" t="s">
        <v>89</v>
      </c>
      <c r="AV159" s="14" t="s">
        <v>89</v>
      </c>
      <c r="AW159" s="14" t="s">
        <v>35</v>
      </c>
      <c r="AX159" s="14" t="s">
        <v>80</v>
      </c>
      <c r="AY159" s="180" t="s">
        <v>135</v>
      </c>
    </row>
    <row r="160" spans="1:65" s="15" customFormat="1" ht="11.25">
      <c r="B160" s="187"/>
      <c r="D160" s="163" t="s">
        <v>230</v>
      </c>
      <c r="E160" s="188" t="s">
        <v>1</v>
      </c>
      <c r="F160" s="189" t="s">
        <v>233</v>
      </c>
      <c r="H160" s="190">
        <v>2130</v>
      </c>
      <c r="I160" s="191"/>
      <c r="L160" s="187"/>
      <c r="M160" s="192"/>
      <c r="N160" s="193"/>
      <c r="O160" s="193"/>
      <c r="P160" s="193"/>
      <c r="Q160" s="193"/>
      <c r="R160" s="193"/>
      <c r="S160" s="193"/>
      <c r="T160" s="194"/>
      <c r="AT160" s="188" t="s">
        <v>230</v>
      </c>
      <c r="AU160" s="188" t="s">
        <v>89</v>
      </c>
      <c r="AV160" s="15" t="s">
        <v>134</v>
      </c>
      <c r="AW160" s="15" t="s">
        <v>35</v>
      </c>
      <c r="AX160" s="15" t="s">
        <v>87</v>
      </c>
      <c r="AY160" s="188" t="s">
        <v>135</v>
      </c>
    </row>
    <row r="161" spans="1:65" s="2" customFormat="1" ht="33" customHeight="1">
      <c r="A161" s="33"/>
      <c r="B161" s="149"/>
      <c r="C161" s="150" t="s">
        <v>163</v>
      </c>
      <c r="D161" s="150" t="s">
        <v>138</v>
      </c>
      <c r="E161" s="151" t="s">
        <v>251</v>
      </c>
      <c r="F161" s="152" t="s">
        <v>252</v>
      </c>
      <c r="G161" s="153" t="s">
        <v>242</v>
      </c>
      <c r="H161" s="154">
        <v>258</v>
      </c>
      <c r="I161" s="155"/>
      <c r="J161" s="156">
        <f>ROUND(I161*H161,2)</f>
        <v>0</v>
      </c>
      <c r="K161" s="152" t="s">
        <v>227</v>
      </c>
      <c r="L161" s="34"/>
      <c r="M161" s="157" t="s">
        <v>1</v>
      </c>
      <c r="N161" s="158" t="s">
        <v>45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1" t="s">
        <v>134</v>
      </c>
      <c r="AT161" s="161" t="s">
        <v>138</v>
      </c>
      <c r="AU161" s="161" t="s">
        <v>89</v>
      </c>
      <c r="AY161" s="18" t="s">
        <v>135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8" t="s">
        <v>87</v>
      </c>
      <c r="BK161" s="162">
        <f>ROUND(I161*H161,2)</f>
        <v>0</v>
      </c>
      <c r="BL161" s="18" t="s">
        <v>134</v>
      </c>
      <c r="BM161" s="161" t="s">
        <v>253</v>
      </c>
    </row>
    <row r="162" spans="1:65" s="2" customFormat="1" ht="29.25">
      <c r="A162" s="33"/>
      <c r="B162" s="34"/>
      <c r="C162" s="33"/>
      <c r="D162" s="163" t="s">
        <v>143</v>
      </c>
      <c r="E162" s="33"/>
      <c r="F162" s="164" t="s">
        <v>254</v>
      </c>
      <c r="G162" s="33"/>
      <c r="H162" s="33"/>
      <c r="I162" s="165"/>
      <c r="J162" s="33"/>
      <c r="K162" s="33"/>
      <c r="L162" s="34"/>
      <c r="M162" s="166"/>
      <c r="N162" s="167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143</v>
      </c>
      <c r="AU162" s="18" t="s">
        <v>89</v>
      </c>
    </row>
    <row r="163" spans="1:65" s="13" customFormat="1" ht="11.25">
      <c r="B163" s="172"/>
      <c r="D163" s="163" t="s">
        <v>230</v>
      </c>
      <c r="E163" s="173" t="s">
        <v>1</v>
      </c>
      <c r="F163" s="174" t="s">
        <v>255</v>
      </c>
      <c r="H163" s="173" t="s">
        <v>1</v>
      </c>
      <c r="I163" s="175"/>
      <c r="L163" s="172"/>
      <c r="M163" s="176"/>
      <c r="N163" s="177"/>
      <c r="O163" s="177"/>
      <c r="P163" s="177"/>
      <c r="Q163" s="177"/>
      <c r="R163" s="177"/>
      <c r="S163" s="177"/>
      <c r="T163" s="178"/>
      <c r="AT163" s="173" t="s">
        <v>230</v>
      </c>
      <c r="AU163" s="173" t="s">
        <v>89</v>
      </c>
      <c r="AV163" s="13" t="s">
        <v>87</v>
      </c>
      <c r="AW163" s="13" t="s">
        <v>35</v>
      </c>
      <c r="AX163" s="13" t="s">
        <v>80</v>
      </c>
      <c r="AY163" s="173" t="s">
        <v>135</v>
      </c>
    </row>
    <row r="164" spans="1:65" s="14" customFormat="1" ht="11.25">
      <c r="B164" s="179"/>
      <c r="D164" s="163" t="s">
        <v>230</v>
      </c>
      <c r="E164" s="180" t="s">
        <v>1</v>
      </c>
      <c r="F164" s="181" t="s">
        <v>256</v>
      </c>
      <c r="H164" s="182">
        <v>114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0" t="s">
        <v>230</v>
      </c>
      <c r="AU164" s="180" t="s">
        <v>89</v>
      </c>
      <c r="AV164" s="14" t="s">
        <v>89</v>
      </c>
      <c r="AW164" s="14" t="s">
        <v>35</v>
      </c>
      <c r="AX164" s="14" t="s">
        <v>80</v>
      </c>
      <c r="AY164" s="180" t="s">
        <v>135</v>
      </c>
    </row>
    <row r="165" spans="1:65" s="14" customFormat="1" ht="11.25">
      <c r="B165" s="179"/>
      <c r="D165" s="163" t="s">
        <v>230</v>
      </c>
      <c r="E165" s="180" t="s">
        <v>1</v>
      </c>
      <c r="F165" s="181" t="s">
        <v>257</v>
      </c>
      <c r="H165" s="182">
        <v>144</v>
      </c>
      <c r="I165" s="183"/>
      <c r="L165" s="179"/>
      <c r="M165" s="184"/>
      <c r="N165" s="185"/>
      <c r="O165" s="185"/>
      <c r="P165" s="185"/>
      <c r="Q165" s="185"/>
      <c r="R165" s="185"/>
      <c r="S165" s="185"/>
      <c r="T165" s="186"/>
      <c r="AT165" s="180" t="s">
        <v>230</v>
      </c>
      <c r="AU165" s="180" t="s">
        <v>89</v>
      </c>
      <c r="AV165" s="14" t="s">
        <v>89</v>
      </c>
      <c r="AW165" s="14" t="s">
        <v>35</v>
      </c>
      <c r="AX165" s="14" t="s">
        <v>80</v>
      </c>
      <c r="AY165" s="180" t="s">
        <v>135</v>
      </c>
    </row>
    <row r="166" spans="1:65" s="15" customFormat="1" ht="11.25">
      <c r="B166" s="187"/>
      <c r="D166" s="163" t="s">
        <v>230</v>
      </c>
      <c r="E166" s="188" t="s">
        <v>1</v>
      </c>
      <c r="F166" s="189" t="s">
        <v>233</v>
      </c>
      <c r="H166" s="190">
        <v>258</v>
      </c>
      <c r="I166" s="191"/>
      <c r="L166" s="187"/>
      <c r="M166" s="192"/>
      <c r="N166" s="193"/>
      <c r="O166" s="193"/>
      <c r="P166" s="193"/>
      <c r="Q166" s="193"/>
      <c r="R166" s="193"/>
      <c r="S166" s="193"/>
      <c r="T166" s="194"/>
      <c r="AT166" s="188" t="s">
        <v>230</v>
      </c>
      <c r="AU166" s="188" t="s">
        <v>89</v>
      </c>
      <c r="AV166" s="15" t="s">
        <v>134</v>
      </c>
      <c r="AW166" s="15" t="s">
        <v>35</v>
      </c>
      <c r="AX166" s="15" t="s">
        <v>87</v>
      </c>
      <c r="AY166" s="188" t="s">
        <v>135</v>
      </c>
    </row>
    <row r="167" spans="1:65" s="2" customFormat="1" ht="37.9" customHeight="1">
      <c r="A167" s="33"/>
      <c r="B167" s="149"/>
      <c r="C167" s="150" t="s">
        <v>168</v>
      </c>
      <c r="D167" s="150" t="s">
        <v>138</v>
      </c>
      <c r="E167" s="151" t="s">
        <v>258</v>
      </c>
      <c r="F167" s="152" t="s">
        <v>259</v>
      </c>
      <c r="G167" s="153" t="s">
        <v>242</v>
      </c>
      <c r="H167" s="154">
        <v>4118</v>
      </c>
      <c r="I167" s="155"/>
      <c r="J167" s="156">
        <f>ROUND(I167*H167,2)</f>
        <v>0</v>
      </c>
      <c r="K167" s="152" t="s">
        <v>227</v>
      </c>
      <c r="L167" s="34"/>
      <c r="M167" s="157" t="s">
        <v>1</v>
      </c>
      <c r="N167" s="158" t="s">
        <v>45</v>
      </c>
      <c r="O167" s="59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1" t="s">
        <v>134</v>
      </c>
      <c r="AT167" s="161" t="s">
        <v>138</v>
      </c>
      <c r="AU167" s="161" t="s">
        <v>89</v>
      </c>
      <c r="AY167" s="18" t="s">
        <v>135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8" t="s">
        <v>87</v>
      </c>
      <c r="BK167" s="162">
        <f>ROUND(I167*H167,2)</f>
        <v>0</v>
      </c>
      <c r="BL167" s="18" t="s">
        <v>134</v>
      </c>
      <c r="BM167" s="161" t="s">
        <v>260</v>
      </c>
    </row>
    <row r="168" spans="1:65" s="2" customFormat="1" ht="39">
      <c r="A168" s="33"/>
      <c r="B168" s="34"/>
      <c r="C168" s="33"/>
      <c r="D168" s="163" t="s">
        <v>143</v>
      </c>
      <c r="E168" s="33"/>
      <c r="F168" s="164" t="s">
        <v>261</v>
      </c>
      <c r="G168" s="33"/>
      <c r="H168" s="33"/>
      <c r="I168" s="165"/>
      <c r="J168" s="33"/>
      <c r="K168" s="33"/>
      <c r="L168" s="34"/>
      <c r="M168" s="166"/>
      <c r="N168" s="167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8" t="s">
        <v>143</v>
      </c>
      <c r="AU168" s="18" t="s">
        <v>89</v>
      </c>
    </row>
    <row r="169" spans="1:65" s="13" customFormat="1" ht="11.25">
      <c r="B169" s="172"/>
      <c r="D169" s="163" t="s">
        <v>230</v>
      </c>
      <c r="E169" s="173" t="s">
        <v>1</v>
      </c>
      <c r="F169" s="174" t="s">
        <v>262</v>
      </c>
      <c r="H169" s="173" t="s">
        <v>1</v>
      </c>
      <c r="I169" s="175"/>
      <c r="L169" s="172"/>
      <c r="M169" s="176"/>
      <c r="N169" s="177"/>
      <c r="O169" s="177"/>
      <c r="P169" s="177"/>
      <c r="Q169" s="177"/>
      <c r="R169" s="177"/>
      <c r="S169" s="177"/>
      <c r="T169" s="178"/>
      <c r="AT169" s="173" t="s">
        <v>230</v>
      </c>
      <c r="AU169" s="173" t="s">
        <v>89</v>
      </c>
      <c r="AV169" s="13" t="s">
        <v>87</v>
      </c>
      <c r="AW169" s="13" t="s">
        <v>35</v>
      </c>
      <c r="AX169" s="13" t="s">
        <v>80</v>
      </c>
      <c r="AY169" s="173" t="s">
        <v>135</v>
      </c>
    </row>
    <row r="170" spans="1:65" s="13" customFormat="1" ht="11.25">
      <c r="B170" s="172"/>
      <c r="D170" s="163" t="s">
        <v>230</v>
      </c>
      <c r="E170" s="173" t="s">
        <v>1</v>
      </c>
      <c r="F170" s="174" t="s">
        <v>263</v>
      </c>
      <c r="H170" s="173" t="s">
        <v>1</v>
      </c>
      <c r="I170" s="175"/>
      <c r="L170" s="172"/>
      <c r="M170" s="176"/>
      <c r="N170" s="177"/>
      <c r="O170" s="177"/>
      <c r="P170" s="177"/>
      <c r="Q170" s="177"/>
      <c r="R170" s="177"/>
      <c r="S170" s="177"/>
      <c r="T170" s="178"/>
      <c r="AT170" s="173" t="s">
        <v>230</v>
      </c>
      <c r="AU170" s="173" t="s">
        <v>89</v>
      </c>
      <c r="AV170" s="13" t="s">
        <v>87</v>
      </c>
      <c r="AW170" s="13" t="s">
        <v>35</v>
      </c>
      <c r="AX170" s="13" t="s">
        <v>80</v>
      </c>
      <c r="AY170" s="173" t="s">
        <v>135</v>
      </c>
    </row>
    <row r="171" spans="1:65" s="14" customFormat="1" ht="11.25">
      <c r="B171" s="179"/>
      <c r="D171" s="163" t="s">
        <v>230</v>
      </c>
      <c r="E171" s="180" t="s">
        <v>1</v>
      </c>
      <c r="F171" s="181" t="s">
        <v>264</v>
      </c>
      <c r="H171" s="182">
        <v>2059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230</v>
      </c>
      <c r="AU171" s="180" t="s">
        <v>89</v>
      </c>
      <c r="AV171" s="14" t="s">
        <v>89</v>
      </c>
      <c r="AW171" s="14" t="s">
        <v>35</v>
      </c>
      <c r="AX171" s="14" t="s">
        <v>80</v>
      </c>
      <c r="AY171" s="180" t="s">
        <v>135</v>
      </c>
    </row>
    <row r="172" spans="1:65" s="13" customFormat="1" ht="11.25">
      <c r="B172" s="172"/>
      <c r="D172" s="163" t="s">
        <v>230</v>
      </c>
      <c r="E172" s="173" t="s">
        <v>1</v>
      </c>
      <c r="F172" s="174" t="s">
        <v>265</v>
      </c>
      <c r="H172" s="173" t="s">
        <v>1</v>
      </c>
      <c r="I172" s="175"/>
      <c r="L172" s="172"/>
      <c r="M172" s="176"/>
      <c r="N172" s="177"/>
      <c r="O172" s="177"/>
      <c r="P172" s="177"/>
      <c r="Q172" s="177"/>
      <c r="R172" s="177"/>
      <c r="S172" s="177"/>
      <c r="T172" s="178"/>
      <c r="AT172" s="173" t="s">
        <v>230</v>
      </c>
      <c r="AU172" s="173" t="s">
        <v>89</v>
      </c>
      <c r="AV172" s="13" t="s">
        <v>87</v>
      </c>
      <c r="AW172" s="13" t="s">
        <v>35</v>
      </c>
      <c r="AX172" s="13" t="s">
        <v>80</v>
      </c>
      <c r="AY172" s="173" t="s">
        <v>135</v>
      </c>
    </row>
    <row r="173" spans="1:65" s="14" customFormat="1" ht="11.25">
      <c r="B173" s="179"/>
      <c r="D173" s="163" t="s">
        <v>230</v>
      </c>
      <c r="E173" s="180" t="s">
        <v>1</v>
      </c>
      <c r="F173" s="181" t="s">
        <v>266</v>
      </c>
      <c r="H173" s="182">
        <v>2059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230</v>
      </c>
      <c r="AU173" s="180" t="s">
        <v>89</v>
      </c>
      <c r="AV173" s="14" t="s">
        <v>89</v>
      </c>
      <c r="AW173" s="14" t="s">
        <v>35</v>
      </c>
      <c r="AX173" s="14" t="s">
        <v>80</v>
      </c>
      <c r="AY173" s="180" t="s">
        <v>135</v>
      </c>
    </row>
    <row r="174" spans="1:65" s="15" customFormat="1" ht="11.25">
      <c r="B174" s="187"/>
      <c r="D174" s="163" t="s">
        <v>230</v>
      </c>
      <c r="E174" s="188" t="s">
        <v>1</v>
      </c>
      <c r="F174" s="189" t="s">
        <v>233</v>
      </c>
      <c r="H174" s="190">
        <v>4118</v>
      </c>
      <c r="I174" s="191"/>
      <c r="L174" s="187"/>
      <c r="M174" s="192"/>
      <c r="N174" s="193"/>
      <c r="O174" s="193"/>
      <c r="P174" s="193"/>
      <c r="Q174" s="193"/>
      <c r="R174" s="193"/>
      <c r="S174" s="193"/>
      <c r="T174" s="194"/>
      <c r="AT174" s="188" t="s">
        <v>230</v>
      </c>
      <c r="AU174" s="188" t="s">
        <v>89</v>
      </c>
      <c r="AV174" s="15" t="s">
        <v>134</v>
      </c>
      <c r="AW174" s="15" t="s">
        <v>35</v>
      </c>
      <c r="AX174" s="15" t="s">
        <v>87</v>
      </c>
      <c r="AY174" s="188" t="s">
        <v>135</v>
      </c>
    </row>
    <row r="175" spans="1:65" s="2" customFormat="1" ht="37.9" customHeight="1">
      <c r="A175" s="33"/>
      <c r="B175" s="149"/>
      <c r="C175" s="150" t="s">
        <v>173</v>
      </c>
      <c r="D175" s="150" t="s">
        <v>138</v>
      </c>
      <c r="E175" s="151" t="s">
        <v>267</v>
      </c>
      <c r="F175" s="152" t="s">
        <v>268</v>
      </c>
      <c r="G175" s="153" t="s">
        <v>242</v>
      </c>
      <c r="H175" s="154">
        <v>71</v>
      </c>
      <c r="I175" s="155"/>
      <c r="J175" s="156">
        <f>ROUND(I175*H175,2)</f>
        <v>0</v>
      </c>
      <c r="K175" s="152" t="s">
        <v>227</v>
      </c>
      <c r="L175" s="34"/>
      <c r="M175" s="157" t="s">
        <v>1</v>
      </c>
      <c r="N175" s="158" t="s">
        <v>45</v>
      </c>
      <c r="O175" s="59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1" t="s">
        <v>134</v>
      </c>
      <c r="AT175" s="161" t="s">
        <v>138</v>
      </c>
      <c r="AU175" s="161" t="s">
        <v>89</v>
      </c>
      <c r="AY175" s="18" t="s">
        <v>135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8" t="s">
        <v>87</v>
      </c>
      <c r="BK175" s="162">
        <f>ROUND(I175*H175,2)</f>
        <v>0</v>
      </c>
      <c r="BL175" s="18" t="s">
        <v>134</v>
      </c>
      <c r="BM175" s="161" t="s">
        <v>269</v>
      </c>
    </row>
    <row r="176" spans="1:65" s="2" customFormat="1" ht="39">
      <c r="A176" s="33"/>
      <c r="B176" s="34"/>
      <c r="C176" s="33"/>
      <c r="D176" s="163" t="s">
        <v>143</v>
      </c>
      <c r="E176" s="33"/>
      <c r="F176" s="164" t="s">
        <v>270</v>
      </c>
      <c r="G176" s="33"/>
      <c r="H176" s="33"/>
      <c r="I176" s="165"/>
      <c r="J176" s="33"/>
      <c r="K176" s="33"/>
      <c r="L176" s="34"/>
      <c r="M176" s="166"/>
      <c r="N176" s="167"/>
      <c r="O176" s="59"/>
      <c r="P176" s="59"/>
      <c r="Q176" s="59"/>
      <c r="R176" s="59"/>
      <c r="S176" s="59"/>
      <c r="T176" s="60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143</v>
      </c>
      <c r="AU176" s="18" t="s">
        <v>89</v>
      </c>
    </row>
    <row r="177" spans="1:65" s="13" customFormat="1" ht="11.25">
      <c r="B177" s="172"/>
      <c r="D177" s="163" t="s">
        <v>230</v>
      </c>
      <c r="E177" s="173" t="s">
        <v>1</v>
      </c>
      <c r="F177" s="174" t="s">
        <v>271</v>
      </c>
      <c r="H177" s="173" t="s">
        <v>1</v>
      </c>
      <c r="I177" s="175"/>
      <c r="L177" s="172"/>
      <c r="M177" s="176"/>
      <c r="N177" s="177"/>
      <c r="O177" s="177"/>
      <c r="P177" s="177"/>
      <c r="Q177" s="177"/>
      <c r="R177" s="177"/>
      <c r="S177" s="177"/>
      <c r="T177" s="178"/>
      <c r="AT177" s="173" t="s">
        <v>230</v>
      </c>
      <c r="AU177" s="173" t="s">
        <v>89</v>
      </c>
      <c r="AV177" s="13" t="s">
        <v>87</v>
      </c>
      <c r="AW177" s="13" t="s">
        <v>35</v>
      </c>
      <c r="AX177" s="13" t="s">
        <v>80</v>
      </c>
      <c r="AY177" s="173" t="s">
        <v>135</v>
      </c>
    </row>
    <row r="178" spans="1:65" s="14" customFormat="1" ht="11.25">
      <c r="B178" s="179"/>
      <c r="D178" s="163" t="s">
        <v>230</v>
      </c>
      <c r="E178" s="180" t="s">
        <v>1</v>
      </c>
      <c r="F178" s="181" t="s">
        <v>272</v>
      </c>
      <c r="H178" s="182">
        <v>2130</v>
      </c>
      <c r="I178" s="183"/>
      <c r="L178" s="179"/>
      <c r="M178" s="184"/>
      <c r="N178" s="185"/>
      <c r="O178" s="185"/>
      <c r="P178" s="185"/>
      <c r="Q178" s="185"/>
      <c r="R178" s="185"/>
      <c r="S178" s="185"/>
      <c r="T178" s="186"/>
      <c r="AT178" s="180" t="s">
        <v>230</v>
      </c>
      <c r="AU178" s="180" t="s">
        <v>89</v>
      </c>
      <c r="AV178" s="14" t="s">
        <v>89</v>
      </c>
      <c r="AW178" s="14" t="s">
        <v>35</v>
      </c>
      <c r="AX178" s="14" t="s">
        <v>80</v>
      </c>
      <c r="AY178" s="180" t="s">
        <v>135</v>
      </c>
    </row>
    <row r="179" spans="1:65" s="13" customFormat="1" ht="11.25">
      <c r="B179" s="172"/>
      <c r="D179" s="163" t="s">
        <v>230</v>
      </c>
      <c r="E179" s="173" t="s">
        <v>1</v>
      </c>
      <c r="F179" s="174" t="s">
        <v>273</v>
      </c>
      <c r="H179" s="173" t="s">
        <v>1</v>
      </c>
      <c r="I179" s="175"/>
      <c r="L179" s="172"/>
      <c r="M179" s="176"/>
      <c r="N179" s="177"/>
      <c r="O179" s="177"/>
      <c r="P179" s="177"/>
      <c r="Q179" s="177"/>
      <c r="R179" s="177"/>
      <c r="S179" s="177"/>
      <c r="T179" s="178"/>
      <c r="AT179" s="173" t="s">
        <v>230</v>
      </c>
      <c r="AU179" s="173" t="s">
        <v>89</v>
      </c>
      <c r="AV179" s="13" t="s">
        <v>87</v>
      </c>
      <c r="AW179" s="13" t="s">
        <v>35</v>
      </c>
      <c r="AX179" s="13" t="s">
        <v>80</v>
      </c>
      <c r="AY179" s="173" t="s">
        <v>135</v>
      </c>
    </row>
    <row r="180" spans="1:65" s="14" customFormat="1" ht="11.25">
      <c r="B180" s="179"/>
      <c r="D180" s="163" t="s">
        <v>230</v>
      </c>
      <c r="E180" s="180" t="s">
        <v>1</v>
      </c>
      <c r="F180" s="181" t="s">
        <v>274</v>
      </c>
      <c r="H180" s="182">
        <v>-2059</v>
      </c>
      <c r="I180" s="183"/>
      <c r="L180" s="179"/>
      <c r="M180" s="184"/>
      <c r="N180" s="185"/>
      <c r="O180" s="185"/>
      <c r="P180" s="185"/>
      <c r="Q180" s="185"/>
      <c r="R180" s="185"/>
      <c r="S180" s="185"/>
      <c r="T180" s="186"/>
      <c r="AT180" s="180" t="s">
        <v>230</v>
      </c>
      <c r="AU180" s="180" t="s">
        <v>89</v>
      </c>
      <c r="AV180" s="14" t="s">
        <v>89</v>
      </c>
      <c r="AW180" s="14" t="s">
        <v>35</v>
      </c>
      <c r="AX180" s="14" t="s">
        <v>80</v>
      </c>
      <c r="AY180" s="180" t="s">
        <v>135</v>
      </c>
    </row>
    <row r="181" spans="1:65" s="15" customFormat="1" ht="11.25">
      <c r="B181" s="187"/>
      <c r="D181" s="163" t="s">
        <v>230</v>
      </c>
      <c r="E181" s="188" t="s">
        <v>1</v>
      </c>
      <c r="F181" s="189" t="s">
        <v>233</v>
      </c>
      <c r="H181" s="190">
        <v>71</v>
      </c>
      <c r="I181" s="191"/>
      <c r="L181" s="187"/>
      <c r="M181" s="192"/>
      <c r="N181" s="193"/>
      <c r="O181" s="193"/>
      <c r="P181" s="193"/>
      <c r="Q181" s="193"/>
      <c r="R181" s="193"/>
      <c r="S181" s="193"/>
      <c r="T181" s="194"/>
      <c r="AT181" s="188" t="s">
        <v>230</v>
      </c>
      <c r="AU181" s="188" t="s">
        <v>89</v>
      </c>
      <c r="AV181" s="15" t="s">
        <v>134</v>
      </c>
      <c r="AW181" s="15" t="s">
        <v>35</v>
      </c>
      <c r="AX181" s="15" t="s">
        <v>87</v>
      </c>
      <c r="AY181" s="188" t="s">
        <v>135</v>
      </c>
    </row>
    <row r="182" spans="1:65" s="2" customFormat="1" ht="37.9" customHeight="1">
      <c r="A182" s="33"/>
      <c r="B182" s="149"/>
      <c r="C182" s="150" t="s">
        <v>178</v>
      </c>
      <c r="D182" s="150" t="s">
        <v>138</v>
      </c>
      <c r="E182" s="151" t="s">
        <v>275</v>
      </c>
      <c r="F182" s="152" t="s">
        <v>276</v>
      </c>
      <c r="G182" s="153" t="s">
        <v>242</v>
      </c>
      <c r="H182" s="154">
        <v>1775</v>
      </c>
      <c r="I182" s="155"/>
      <c r="J182" s="156">
        <f>ROUND(I182*H182,2)</f>
        <v>0</v>
      </c>
      <c r="K182" s="152" t="s">
        <v>227</v>
      </c>
      <c r="L182" s="34"/>
      <c r="M182" s="157" t="s">
        <v>1</v>
      </c>
      <c r="N182" s="158" t="s">
        <v>45</v>
      </c>
      <c r="O182" s="59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1" t="s">
        <v>134</v>
      </c>
      <c r="AT182" s="161" t="s">
        <v>138</v>
      </c>
      <c r="AU182" s="161" t="s">
        <v>89</v>
      </c>
      <c r="AY182" s="18" t="s">
        <v>135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8" t="s">
        <v>87</v>
      </c>
      <c r="BK182" s="162">
        <f>ROUND(I182*H182,2)</f>
        <v>0</v>
      </c>
      <c r="BL182" s="18" t="s">
        <v>134</v>
      </c>
      <c r="BM182" s="161" t="s">
        <v>277</v>
      </c>
    </row>
    <row r="183" spans="1:65" s="2" customFormat="1" ht="48.75">
      <c r="A183" s="33"/>
      <c r="B183" s="34"/>
      <c r="C183" s="33"/>
      <c r="D183" s="163" t="s">
        <v>143</v>
      </c>
      <c r="E183" s="33"/>
      <c r="F183" s="164" t="s">
        <v>278</v>
      </c>
      <c r="G183" s="33"/>
      <c r="H183" s="33"/>
      <c r="I183" s="165"/>
      <c r="J183" s="33"/>
      <c r="K183" s="33"/>
      <c r="L183" s="34"/>
      <c r="M183" s="166"/>
      <c r="N183" s="167"/>
      <c r="O183" s="59"/>
      <c r="P183" s="59"/>
      <c r="Q183" s="59"/>
      <c r="R183" s="59"/>
      <c r="S183" s="59"/>
      <c r="T183" s="60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143</v>
      </c>
      <c r="AU183" s="18" t="s">
        <v>89</v>
      </c>
    </row>
    <row r="184" spans="1:65" s="14" customFormat="1" ht="11.25">
      <c r="B184" s="179"/>
      <c r="D184" s="163" t="s">
        <v>230</v>
      </c>
      <c r="E184" s="180" t="s">
        <v>1</v>
      </c>
      <c r="F184" s="181" t="s">
        <v>279</v>
      </c>
      <c r="H184" s="182">
        <v>1775</v>
      </c>
      <c r="I184" s="183"/>
      <c r="L184" s="179"/>
      <c r="M184" s="184"/>
      <c r="N184" s="185"/>
      <c r="O184" s="185"/>
      <c r="P184" s="185"/>
      <c r="Q184" s="185"/>
      <c r="R184" s="185"/>
      <c r="S184" s="185"/>
      <c r="T184" s="186"/>
      <c r="AT184" s="180" t="s">
        <v>230</v>
      </c>
      <c r="AU184" s="180" t="s">
        <v>89</v>
      </c>
      <c r="AV184" s="14" t="s">
        <v>89</v>
      </c>
      <c r="AW184" s="14" t="s">
        <v>35</v>
      </c>
      <c r="AX184" s="14" t="s">
        <v>80</v>
      </c>
      <c r="AY184" s="180" t="s">
        <v>135</v>
      </c>
    </row>
    <row r="185" spans="1:65" s="15" customFormat="1" ht="11.25">
      <c r="B185" s="187"/>
      <c r="D185" s="163" t="s">
        <v>230</v>
      </c>
      <c r="E185" s="188" t="s">
        <v>1</v>
      </c>
      <c r="F185" s="189" t="s">
        <v>233</v>
      </c>
      <c r="H185" s="190">
        <v>1775</v>
      </c>
      <c r="I185" s="191"/>
      <c r="L185" s="187"/>
      <c r="M185" s="192"/>
      <c r="N185" s="193"/>
      <c r="O185" s="193"/>
      <c r="P185" s="193"/>
      <c r="Q185" s="193"/>
      <c r="R185" s="193"/>
      <c r="S185" s="193"/>
      <c r="T185" s="194"/>
      <c r="AT185" s="188" t="s">
        <v>230</v>
      </c>
      <c r="AU185" s="188" t="s">
        <v>89</v>
      </c>
      <c r="AV185" s="15" t="s">
        <v>134</v>
      </c>
      <c r="AW185" s="15" t="s">
        <v>35</v>
      </c>
      <c r="AX185" s="15" t="s">
        <v>87</v>
      </c>
      <c r="AY185" s="188" t="s">
        <v>135</v>
      </c>
    </row>
    <row r="186" spans="1:65" s="2" customFormat="1" ht="37.9" customHeight="1">
      <c r="A186" s="33"/>
      <c r="B186" s="149"/>
      <c r="C186" s="150" t="s">
        <v>183</v>
      </c>
      <c r="D186" s="150" t="s">
        <v>138</v>
      </c>
      <c r="E186" s="151" t="s">
        <v>280</v>
      </c>
      <c r="F186" s="152" t="s">
        <v>281</v>
      </c>
      <c r="G186" s="153" t="s">
        <v>242</v>
      </c>
      <c r="H186" s="154">
        <v>2388</v>
      </c>
      <c r="I186" s="155"/>
      <c r="J186" s="156">
        <f>ROUND(I186*H186,2)</f>
        <v>0</v>
      </c>
      <c r="K186" s="152" t="s">
        <v>227</v>
      </c>
      <c r="L186" s="34"/>
      <c r="M186" s="157" t="s">
        <v>1</v>
      </c>
      <c r="N186" s="158" t="s">
        <v>45</v>
      </c>
      <c r="O186" s="59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134</v>
      </c>
      <c r="AT186" s="161" t="s">
        <v>138</v>
      </c>
      <c r="AU186" s="161" t="s">
        <v>89</v>
      </c>
      <c r="AY186" s="18" t="s">
        <v>135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87</v>
      </c>
      <c r="BK186" s="162">
        <f>ROUND(I186*H186,2)</f>
        <v>0</v>
      </c>
      <c r="BL186" s="18" t="s">
        <v>134</v>
      </c>
      <c r="BM186" s="161" t="s">
        <v>282</v>
      </c>
    </row>
    <row r="187" spans="1:65" s="2" customFormat="1" ht="39">
      <c r="A187" s="33"/>
      <c r="B187" s="34"/>
      <c r="C187" s="33"/>
      <c r="D187" s="163" t="s">
        <v>143</v>
      </c>
      <c r="E187" s="33"/>
      <c r="F187" s="164" t="s">
        <v>283</v>
      </c>
      <c r="G187" s="33"/>
      <c r="H187" s="33"/>
      <c r="I187" s="165"/>
      <c r="J187" s="33"/>
      <c r="K187" s="33"/>
      <c r="L187" s="34"/>
      <c r="M187" s="166"/>
      <c r="N187" s="167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143</v>
      </c>
      <c r="AU187" s="18" t="s">
        <v>89</v>
      </c>
    </row>
    <row r="188" spans="1:65" s="14" customFormat="1" ht="11.25">
      <c r="B188" s="179"/>
      <c r="D188" s="163" t="s">
        <v>230</v>
      </c>
      <c r="E188" s="180" t="s">
        <v>1</v>
      </c>
      <c r="F188" s="181" t="s">
        <v>272</v>
      </c>
      <c r="H188" s="182">
        <v>2130</v>
      </c>
      <c r="I188" s="183"/>
      <c r="L188" s="179"/>
      <c r="M188" s="184"/>
      <c r="N188" s="185"/>
      <c r="O188" s="185"/>
      <c r="P188" s="185"/>
      <c r="Q188" s="185"/>
      <c r="R188" s="185"/>
      <c r="S188" s="185"/>
      <c r="T188" s="186"/>
      <c r="AT188" s="180" t="s">
        <v>230</v>
      </c>
      <c r="AU188" s="180" t="s">
        <v>89</v>
      </c>
      <c r="AV188" s="14" t="s">
        <v>89</v>
      </c>
      <c r="AW188" s="14" t="s">
        <v>35</v>
      </c>
      <c r="AX188" s="14" t="s">
        <v>80</v>
      </c>
      <c r="AY188" s="180" t="s">
        <v>135</v>
      </c>
    </row>
    <row r="189" spans="1:65" s="14" customFormat="1" ht="11.25">
      <c r="B189" s="179"/>
      <c r="D189" s="163" t="s">
        <v>230</v>
      </c>
      <c r="E189" s="180" t="s">
        <v>1</v>
      </c>
      <c r="F189" s="181" t="s">
        <v>284</v>
      </c>
      <c r="H189" s="182">
        <v>258</v>
      </c>
      <c r="I189" s="183"/>
      <c r="L189" s="179"/>
      <c r="M189" s="184"/>
      <c r="N189" s="185"/>
      <c r="O189" s="185"/>
      <c r="P189" s="185"/>
      <c r="Q189" s="185"/>
      <c r="R189" s="185"/>
      <c r="S189" s="185"/>
      <c r="T189" s="186"/>
      <c r="AT189" s="180" t="s">
        <v>230</v>
      </c>
      <c r="AU189" s="180" t="s">
        <v>89</v>
      </c>
      <c r="AV189" s="14" t="s">
        <v>89</v>
      </c>
      <c r="AW189" s="14" t="s">
        <v>35</v>
      </c>
      <c r="AX189" s="14" t="s">
        <v>80</v>
      </c>
      <c r="AY189" s="180" t="s">
        <v>135</v>
      </c>
    </row>
    <row r="190" spans="1:65" s="15" customFormat="1" ht="11.25">
      <c r="B190" s="187"/>
      <c r="D190" s="163" t="s">
        <v>230</v>
      </c>
      <c r="E190" s="188" t="s">
        <v>1</v>
      </c>
      <c r="F190" s="189" t="s">
        <v>233</v>
      </c>
      <c r="H190" s="190">
        <v>2388</v>
      </c>
      <c r="I190" s="191"/>
      <c r="L190" s="187"/>
      <c r="M190" s="192"/>
      <c r="N190" s="193"/>
      <c r="O190" s="193"/>
      <c r="P190" s="193"/>
      <c r="Q190" s="193"/>
      <c r="R190" s="193"/>
      <c r="S190" s="193"/>
      <c r="T190" s="194"/>
      <c r="AT190" s="188" t="s">
        <v>230</v>
      </c>
      <c r="AU190" s="188" t="s">
        <v>89</v>
      </c>
      <c r="AV190" s="15" t="s">
        <v>134</v>
      </c>
      <c r="AW190" s="15" t="s">
        <v>35</v>
      </c>
      <c r="AX190" s="15" t="s">
        <v>87</v>
      </c>
      <c r="AY190" s="188" t="s">
        <v>135</v>
      </c>
    </row>
    <row r="191" spans="1:65" s="2" customFormat="1" ht="37.9" customHeight="1">
      <c r="A191" s="33"/>
      <c r="B191" s="149"/>
      <c r="C191" s="150" t="s">
        <v>188</v>
      </c>
      <c r="D191" s="150" t="s">
        <v>138</v>
      </c>
      <c r="E191" s="151" t="s">
        <v>285</v>
      </c>
      <c r="F191" s="152" t="s">
        <v>286</v>
      </c>
      <c r="G191" s="153" t="s">
        <v>242</v>
      </c>
      <c r="H191" s="154">
        <v>59700</v>
      </c>
      <c r="I191" s="155"/>
      <c r="J191" s="156">
        <f>ROUND(I191*H191,2)</f>
        <v>0</v>
      </c>
      <c r="K191" s="152" t="s">
        <v>227</v>
      </c>
      <c r="L191" s="34"/>
      <c r="M191" s="157" t="s">
        <v>1</v>
      </c>
      <c r="N191" s="158" t="s">
        <v>45</v>
      </c>
      <c r="O191" s="59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1" t="s">
        <v>134</v>
      </c>
      <c r="AT191" s="161" t="s">
        <v>138</v>
      </c>
      <c r="AU191" s="161" t="s">
        <v>89</v>
      </c>
      <c r="AY191" s="18" t="s">
        <v>135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8" t="s">
        <v>87</v>
      </c>
      <c r="BK191" s="162">
        <f>ROUND(I191*H191,2)</f>
        <v>0</v>
      </c>
      <c r="BL191" s="18" t="s">
        <v>134</v>
      </c>
      <c r="BM191" s="161" t="s">
        <v>287</v>
      </c>
    </row>
    <row r="192" spans="1:65" s="2" customFormat="1" ht="48.75">
      <c r="A192" s="33"/>
      <c r="B192" s="34"/>
      <c r="C192" s="33"/>
      <c r="D192" s="163" t="s">
        <v>143</v>
      </c>
      <c r="E192" s="33"/>
      <c r="F192" s="164" t="s">
        <v>288</v>
      </c>
      <c r="G192" s="33"/>
      <c r="H192" s="33"/>
      <c r="I192" s="165"/>
      <c r="J192" s="33"/>
      <c r="K192" s="33"/>
      <c r="L192" s="34"/>
      <c r="M192" s="166"/>
      <c r="N192" s="167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143</v>
      </c>
      <c r="AU192" s="18" t="s">
        <v>89</v>
      </c>
    </row>
    <row r="193" spans="1:65" s="14" customFormat="1" ht="11.25">
      <c r="B193" s="179"/>
      <c r="D193" s="163" t="s">
        <v>230</v>
      </c>
      <c r="E193" s="180" t="s">
        <v>1</v>
      </c>
      <c r="F193" s="181" t="s">
        <v>289</v>
      </c>
      <c r="H193" s="182">
        <v>59700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0" t="s">
        <v>230</v>
      </c>
      <c r="AU193" s="180" t="s">
        <v>89</v>
      </c>
      <c r="AV193" s="14" t="s">
        <v>89</v>
      </c>
      <c r="AW193" s="14" t="s">
        <v>35</v>
      </c>
      <c r="AX193" s="14" t="s">
        <v>80</v>
      </c>
      <c r="AY193" s="180" t="s">
        <v>135</v>
      </c>
    </row>
    <row r="194" spans="1:65" s="15" customFormat="1" ht="11.25">
      <c r="B194" s="187"/>
      <c r="D194" s="163" t="s">
        <v>230</v>
      </c>
      <c r="E194" s="188" t="s">
        <v>1</v>
      </c>
      <c r="F194" s="189" t="s">
        <v>233</v>
      </c>
      <c r="H194" s="190">
        <v>59700</v>
      </c>
      <c r="I194" s="191"/>
      <c r="L194" s="187"/>
      <c r="M194" s="192"/>
      <c r="N194" s="193"/>
      <c r="O194" s="193"/>
      <c r="P194" s="193"/>
      <c r="Q194" s="193"/>
      <c r="R194" s="193"/>
      <c r="S194" s="193"/>
      <c r="T194" s="194"/>
      <c r="AT194" s="188" t="s">
        <v>230</v>
      </c>
      <c r="AU194" s="188" t="s">
        <v>89</v>
      </c>
      <c r="AV194" s="15" t="s">
        <v>134</v>
      </c>
      <c r="AW194" s="15" t="s">
        <v>35</v>
      </c>
      <c r="AX194" s="15" t="s">
        <v>87</v>
      </c>
      <c r="AY194" s="188" t="s">
        <v>135</v>
      </c>
    </row>
    <row r="195" spans="1:65" s="2" customFormat="1" ht="37.9" customHeight="1">
      <c r="A195" s="33"/>
      <c r="B195" s="149"/>
      <c r="C195" s="150" t="s">
        <v>193</v>
      </c>
      <c r="D195" s="150" t="s">
        <v>138</v>
      </c>
      <c r="E195" s="151" t="s">
        <v>267</v>
      </c>
      <c r="F195" s="152" t="s">
        <v>268</v>
      </c>
      <c r="G195" s="153" t="s">
        <v>242</v>
      </c>
      <c r="H195" s="154">
        <v>120</v>
      </c>
      <c r="I195" s="155"/>
      <c r="J195" s="156">
        <f>ROUND(I195*H195,2)</f>
        <v>0</v>
      </c>
      <c r="K195" s="152" t="s">
        <v>227</v>
      </c>
      <c r="L195" s="34"/>
      <c r="M195" s="157" t="s">
        <v>1</v>
      </c>
      <c r="N195" s="158" t="s">
        <v>45</v>
      </c>
      <c r="O195" s="59"/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1" t="s">
        <v>134</v>
      </c>
      <c r="AT195" s="161" t="s">
        <v>138</v>
      </c>
      <c r="AU195" s="161" t="s">
        <v>89</v>
      </c>
      <c r="AY195" s="18" t="s">
        <v>135</v>
      </c>
      <c r="BE195" s="162">
        <f>IF(N195="základní",J195,0)</f>
        <v>0</v>
      </c>
      <c r="BF195" s="162">
        <f>IF(N195="snížená",J195,0)</f>
        <v>0</v>
      </c>
      <c r="BG195" s="162">
        <f>IF(N195="zákl. přenesená",J195,0)</f>
        <v>0</v>
      </c>
      <c r="BH195" s="162">
        <f>IF(N195="sníž. přenesená",J195,0)</f>
        <v>0</v>
      </c>
      <c r="BI195" s="162">
        <f>IF(N195="nulová",J195,0)</f>
        <v>0</v>
      </c>
      <c r="BJ195" s="18" t="s">
        <v>87</v>
      </c>
      <c r="BK195" s="162">
        <f>ROUND(I195*H195,2)</f>
        <v>0</v>
      </c>
      <c r="BL195" s="18" t="s">
        <v>134</v>
      </c>
      <c r="BM195" s="161" t="s">
        <v>290</v>
      </c>
    </row>
    <row r="196" spans="1:65" s="2" customFormat="1" ht="39">
      <c r="A196" s="33"/>
      <c r="B196" s="34"/>
      <c r="C196" s="33"/>
      <c r="D196" s="163" t="s">
        <v>143</v>
      </c>
      <c r="E196" s="33"/>
      <c r="F196" s="164" t="s">
        <v>270</v>
      </c>
      <c r="G196" s="33"/>
      <c r="H196" s="33"/>
      <c r="I196" s="165"/>
      <c r="J196" s="33"/>
      <c r="K196" s="33"/>
      <c r="L196" s="34"/>
      <c r="M196" s="166"/>
      <c r="N196" s="167"/>
      <c r="O196" s="59"/>
      <c r="P196" s="59"/>
      <c r="Q196" s="59"/>
      <c r="R196" s="59"/>
      <c r="S196" s="59"/>
      <c r="T196" s="60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143</v>
      </c>
      <c r="AU196" s="18" t="s">
        <v>89</v>
      </c>
    </row>
    <row r="197" spans="1:65" s="13" customFormat="1" ht="11.25">
      <c r="B197" s="172"/>
      <c r="D197" s="163" t="s">
        <v>230</v>
      </c>
      <c r="E197" s="173" t="s">
        <v>1</v>
      </c>
      <c r="F197" s="174" t="s">
        <v>291</v>
      </c>
      <c r="H197" s="173" t="s">
        <v>1</v>
      </c>
      <c r="I197" s="175"/>
      <c r="L197" s="172"/>
      <c r="M197" s="176"/>
      <c r="N197" s="177"/>
      <c r="O197" s="177"/>
      <c r="P197" s="177"/>
      <c r="Q197" s="177"/>
      <c r="R197" s="177"/>
      <c r="S197" s="177"/>
      <c r="T197" s="178"/>
      <c r="AT197" s="173" t="s">
        <v>230</v>
      </c>
      <c r="AU197" s="173" t="s">
        <v>89</v>
      </c>
      <c r="AV197" s="13" t="s">
        <v>87</v>
      </c>
      <c r="AW197" s="13" t="s">
        <v>35</v>
      </c>
      <c r="AX197" s="13" t="s">
        <v>80</v>
      </c>
      <c r="AY197" s="173" t="s">
        <v>135</v>
      </c>
    </row>
    <row r="198" spans="1:65" s="14" customFormat="1" ht="11.25">
      <c r="B198" s="179"/>
      <c r="D198" s="163" t="s">
        <v>230</v>
      </c>
      <c r="E198" s="180" t="s">
        <v>1</v>
      </c>
      <c r="F198" s="181" t="s">
        <v>292</v>
      </c>
      <c r="H198" s="182">
        <v>120</v>
      </c>
      <c r="I198" s="183"/>
      <c r="L198" s="179"/>
      <c r="M198" s="184"/>
      <c r="N198" s="185"/>
      <c r="O198" s="185"/>
      <c r="P198" s="185"/>
      <c r="Q198" s="185"/>
      <c r="R198" s="185"/>
      <c r="S198" s="185"/>
      <c r="T198" s="186"/>
      <c r="AT198" s="180" t="s">
        <v>230</v>
      </c>
      <c r="AU198" s="180" t="s">
        <v>89</v>
      </c>
      <c r="AV198" s="14" t="s">
        <v>89</v>
      </c>
      <c r="AW198" s="14" t="s">
        <v>35</v>
      </c>
      <c r="AX198" s="14" t="s">
        <v>80</v>
      </c>
      <c r="AY198" s="180" t="s">
        <v>135</v>
      </c>
    </row>
    <row r="199" spans="1:65" s="15" customFormat="1" ht="11.25">
      <c r="B199" s="187"/>
      <c r="D199" s="163" t="s">
        <v>230</v>
      </c>
      <c r="E199" s="188" t="s">
        <v>1</v>
      </c>
      <c r="F199" s="189" t="s">
        <v>233</v>
      </c>
      <c r="H199" s="190">
        <v>120</v>
      </c>
      <c r="I199" s="191"/>
      <c r="L199" s="187"/>
      <c r="M199" s="192"/>
      <c r="N199" s="193"/>
      <c r="O199" s="193"/>
      <c r="P199" s="193"/>
      <c r="Q199" s="193"/>
      <c r="R199" s="193"/>
      <c r="S199" s="193"/>
      <c r="T199" s="194"/>
      <c r="AT199" s="188" t="s">
        <v>230</v>
      </c>
      <c r="AU199" s="188" t="s">
        <v>89</v>
      </c>
      <c r="AV199" s="15" t="s">
        <v>134</v>
      </c>
      <c r="AW199" s="15" t="s">
        <v>35</v>
      </c>
      <c r="AX199" s="15" t="s">
        <v>87</v>
      </c>
      <c r="AY199" s="188" t="s">
        <v>135</v>
      </c>
    </row>
    <row r="200" spans="1:65" s="2" customFormat="1" ht="37.9" customHeight="1">
      <c r="A200" s="33"/>
      <c r="B200" s="149"/>
      <c r="C200" s="150" t="s">
        <v>293</v>
      </c>
      <c r="D200" s="150" t="s">
        <v>138</v>
      </c>
      <c r="E200" s="151" t="s">
        <v>275</v>
      </c>
      <c r="F200" s="152" t="s">
        <v>276</v>
      </c>
      <c r="G200" s="153" t="s">
        <v>242</v>
      </c>
      <c r="H200" s="154">
        <v>1200</v>
      </c>
      <c r="I200" s="155"/>
      <c r="J200" s="156">
        <f>ROUND(I200*H200,2)</f>
        <v>0</v>
      </c>
      <c r="K200" s="152" t="s">
        <v>227</v>
      </c>
      <c r="L200" s="34"/>
      <c r="M200" s="157" t="s">
        <v>1</v>
      </c>
      <c r="N200" s="158" t="s">
        <v>45</v>
      </c>
      <c r="O200" s="59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1" t="s">
        <v>134</v>
      </c>
      <c r="AT200" s="161" t="s">
        <v>138</v>
      </c>
      <c r="AU200" s="161" t="s">
        <v>89</v>
      </c>
      <c r="AY200" s="18" t="s">
        <v>135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8" t="s">
        <v>87</v>
      </c>
      <c r="BK200" s="162">
        <f>ROUND(I200*H200,2)</f>
        <v>0</v>
      </c>
      <c r="BL200" s="18" t="s">
        <v>134</v>
      </c>
      <c r="BM200" s="161" t="s">
        <v>294</v>
      </c>
    </row>
    <row r="201" spans="1:65" s="2" customFormat="1" ht="48.75">
      <c r="A201" s="33"/>
      <c r="B201" s="34"/>
      <c r="C201" s="33"/>
      <c r="D201" s="163" t="s">
        <v>143</v>
      </c>
      <c r="E201" s="33"/>
      <c r="F201" s="164" t="s">
        <v>278</v>
      </c>
      <c r="G201" s="33"/>
      <c r="H201" s="33"/>
      <c r="I201" s="165"/>
      <c r="J201" s="33"/>
      <c r="K201" s="33"/>
      <c r="L201" s="34"/>
      <c r="M201" s="166"/>
      <c r="N201" s="167"/>
      <c r="O201" s="59"/>
      <c r="P201" s="59"/>
      <c r="Q201" s="59"/>
      <c r="R201" s="59"/>
      <c r="S201" s="59"/>
      <c r="T201" s="60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143</v>
      </c>
      <c r="AU201" s="18" t="s">
        <v>89</v>
      </c>
    </row>
    <row r="202" spans="1:65" s="14" customFormat="1" ht="11.25">
      <c r="B202" s="179"/>
      <c r="D202" s="163" t="s">
        <v>230</v>
      </c>
      <c r="E202" s="180" t="s">
        <v>1</v>
      </c>
      <c r="F202" s="181" t="s">
        <v>295</v>
      </c>
      <c r="H202" s="182">
        <v>1200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0" t="s">
        <v>230</v>
      </c>
      <c r="AU202" s="180" t="s">
        <v>89</v>
      </c>
      <c r="AV202" s="14" t="s">
        <v>89</v>
      </c>
      <c r="AW202" s="14" t="s">
        <v>35</v>
      </c>
      <c r="AX202" s="14" t="s">
        <v>80</v>
      </c>
      <c r="AY202" s="180" t="s">
        <v>135</v>
      </c>
    </row>
    <row r="203" spans="1:65" s="15" customFormat="1" ht="11.25">
      <c r="B203" s="187"/>
      <c r="D203" s="163" t="s">
        <v>230</v>
      </c>
      <c r="E203" s="188" t="s">
        <v>1</v>
      </c>
      <c r="F203" s="189" t="s">
        <v>233</v>
      </c>
      <c r="H203" s="190">
        <v>1200</v>
      </c>
      <c r="I203" s="191"/>
      <c r="L203" s="187"/>
      <c r="M203" s="192"/>
      <c r="N203" s="193"/>
      <c r="O203" s="193"/>
      <c r="P203" s="193"/>
      <c r="Q203" s="193"/>
      <c r="R203" s="193"/>
      <c r="S203" s="193"/>
      <c r="T203" s="194"/>
      <c r="AT203" s="188" t="s">
        <v>230</v>
      </c>
      <c r="AU203" s="188" t="s">
        <v>89</v>
      </c>
      <c r="AV203" s="15" t="s">
        <v>134</v>
      </c>
      <c r="AW203" s="15" t="s">
        <v>35</v>
      </c>
      <c r="AX203" s="15" t="s">
        <v>87</v>
      </c>
      <c r="AY203" s="188" t="s">
        <v>135</v>
      </c>
    </row>
    <row r="204" spans="1:65" s="2" customFormat="1" ht="24.2" customHeight="1">
      <c r="A204" s="33"/>
      <c r="B204" s="149"/>
      <c r="C204" s="150" t="s">
        <v>296</v>
      </c>
      <c r="D204" s="150" t="s">
        <v>138</v>
      </c>
      <c r="E204" s="151" t="s">
        <v>297</v>
      </c>
      <c r="F204" s="152" t="s">
        <v>298</v>
      </c>
      <c r="G204" s="153" t="s">
        <v>242</v>
      </c>
      <c r="H204" s="154">
        <v>120</v>
      </c>
      <c r="I204" s="155"/>
      <c r="J204" s="156">
        <f>ROUND(I204*H204,2)</f>
        <v>0</v>
      </c>
      <c r="K204" s="152" t="s">
        <v>227</v>
      </c>
      <c r="L204" s="34"/>
      <c r="M204" s="157" t="s">
        <v>1</v>
      </c>
      <c r="N204" s="158" t="s">
        <v>45</v>
      </c>
      <c r="O204" s="59"/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1" t="s">
        <v>134</v>
      </c>
      <c r="AT204" s="161" t="s">
        <v>138</v>
      </c>
      <c r="AU204" s="161" t="s">
        <v>89</v>
      </c>
      <c r="AY204" s="18" t="s">
        <v>135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8" t="s">
        <v>87</v>
      </c>
      <c r="BK204" s="162">
        <f>ROUND(I204*H204,2)</f>
        <v>0</v>
      </c>
      <c r="BL204" s="18" t="s">
        <v>134</v>
      </c>
      <c r="BM204" s="161" t="s">
        <v>299</v>
      </c>
    </row>
    <row r="205" spans="1:65" s="2" customFormat="1" ht="29.25">
      <c r="A205" s="33"/>
      <c r="B205" s="34"/>
      <c r="C205" s="33"/>
      <c r="D205" s="163" t="s">
        <v>143</v>
      </c>
      <c r="E205" s="33"/>
      <c r="F205" s="164" t="s">
        <v>300</v>
      </c>
      <c r="G205" s="33"/>
      <c r="H205" s="33"/>
      <c r="I205" s="165"/>
      <c r="J205" s="33"/>
      <c r="K205" s="33"/>
      <c r="L205" s="34"/>
      <c r="M205" s="166"/>
      <c r="N205" s="167"/>
      <c r="O205" s="59"/>
      <c r="P205" s="59"/>
      <c r="Q205" s="59"/>
      <c r="R205" s="59"/>
      <c r="S205" s="59"/>
      <c r="T205" s="60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8" t="s">
        <v>143</v>
      </c>
      <c r="AU205" s="18" t="s">
        <v>89</v>
      </c>
    </row>
    <row r="206" spans="1:65" s="13" customFormat="1" ht="11.25">
      <c r="B206" s="172"/>
      <c r="D206" s="163" t="s">
        <v>230</v>
      </c>
      <c r="E206" s="173" t="s">
        <v>1</v>
      </c>
      <c r="F206" s="174" t="s">
        <v>291</v>
      </c>
      <c r="H206" s="173" t="s">
        <v>1</v>
      </c>
      <c r="I206" s="175"/>
      <c r="L206" s="172"/>
      <c r="M206" s="176"/>
      <c r="N206" s="177"/>
      <c r="O206" s="177"/>
      <c r="P206" s="177"/>
      <c r="Q206" s="177"/>
      <c r="R206" s="177"/>
      <c r="S206" s="177"/>
      <c r="T206" s="178"/>
      <c r="AT206" s="173" t="s">
        <v>230</v>
      </c>
      <c r="AU206" s="173" t="s">
        <v>89</v>
      </c>
      <c r="AV206" s="13" t="s">
        <v>87</v>
      </c>
      <c r="AW206" s="13" t="s">
        <v>35</v>
      </c>
      <c r="AX206" s="13" t="s">
        <v>80</v>
      </c>
      <c r="AY206" s="173" t="s">
        <v>135</v>
      </c>
    </row>
    <row r="207" spans="1:65" s="14" customFormat="1" ht="11.25">
      <c r="B207" s="179"/>
      <c r="D207" s="163" t="s">
        <v>230</v>
      </c>
      <c r="E207" s="180" t="s">
        <v>1</v>
      </c>
      <c r="F207" s="181" t="s">
        <v>292</v>
      </c>
      <c r="H207" s="182">
        <v>120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0" t="s">
        <v>230</v>
      </c>
      <c r="AU207" s="180" t="s">
        <v>89</v>
      </c>
      <c r="AV207" s="14" t="s">
        <v>89</v>
      </c>
      <c r="AW207" s="14" t="s">
        <v>35</v>
      </c>
      <c r="AX207" s="14" t="s">
        <v>80</v>
      </c>
      <c r="AY207" s="180" t="s">
        <v>135</v>
      </c>
    </row>
    <row r="208" spans="1:65" s="15" customFormat="1" ht="11.25">
      <c r="B208" s="187"/>
      <c r="D208" s="163" t="s">
        <v>230</v>
      </c>
      <c r="E208" s="188" t="s">
        <v>1</v>
      </c>
      <c r="F208" s="189" t="s">
        <v>233</v>
      </c>
      <c r="H208" s="190">
        <v>120</v>
      </c>
      <c r="I208" s="191"/>
      <c r="L208" s="187"/>
      <c r="M208" s="192"/>
      <c r="N208" s="193"/>
      <c r="O208" s="193"/>
      <c r="P208" s="193"/>
      <c r="Q208" s="193"/>
      <c r="R208" s="193"/>
      <c r="S208" s="193"/>
      <c r="T208" s="194"/>
      <c r="AT208" s="188" t="s">
        <v>230</v>
      </c>
      <c r="AU208" s="188" t="s">
        <v>89</v>
      </c>
      <c r="AV208" s="15" t="s">
        <v>134</v>
      </c>
      <c r="AW208" s="15" t="s">
        <v>35</v>
      </c>
      <c r="AX208" s="15" t="s">
        <v>87</v>
      </c>
      <c r="AY208" s="188" t="s">
        <v>135</v>
      </c>
    </row>
    <row r="209" spans="1:65" s="2" customFormat="1" ht="24.2" customHeight="1">
      <c r="A209" s="33"/>
      <c r="B209" s="149"/>
      <c r="C209" s="150" t="s">
        <v>8</v>
      </c>
      <c r="D209" s="150" t="s">
        <v>138</v>
      </c>
      <c r="E209" s="151" t="s">
        <v>297</v>
      </c>
      <c r="F209" s="152" t="s">
        <v>298</v>
      </c>
      <c r="G209" s="153" t="s">
        <v>242</v>
      </c>
      <c r="H209" s="154">
        <v>2059</v>
      </c>
      <c r="I209" s="155"/>
      <c r="J209" s="156">
        <f>ROUND(I209*H209,2)</f>
        <v>0</v>
      </c>
      <c r="K209" s="152" t="s">
        <v>227</v>
      </c>
      <c r="L209" s="34"/>
      <c r="M209" s="157" t="s">
        <v>1</v>
      </c>
      <c r="N209" s="158" t="s">
        <v>45</v>
      </c>
      <c r="O209" s="59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61" t="s">
        <v>134</v>
      </c>
      <c r="AT209" s="161" t="s">
        <v>138</v>
      </c>
      <c r="AU209" s="161" t="s">
        <v>89</v>
      </c>
      <c r="AY209" s="18" t="s">
        <v>135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8" t="s">
        <v>87</v>
      </c>
      <c r="BK209" s="162">
        <f>ROUND(I209*H209,2)</f>
        <v>0</v>
      </c>
      <c r="BL209" s="18" t="s">
        <v>134</v>
      </c>
      <c r="BM209" s="161" t="s">
        <v>301</v>
      </c>
    </row>
    <row r="210" spans="1:65" s="2" customFormat="1" ht="29.25">
      <c r="A210" s="33"/>
      <c r="B210" s="34"/>
      <c r="C210" s="33"/>
      <c r="D210" s="163" t="s">
        <v>143</v>
      </c>
      <c r="E210" s="33"/>
      <c r="F210" s="164" t="s">
        <v>300</v>
      </c>
      <c r="G210" s="33"/>
      <c r="H210" s="33"/>
      <c r="I210" s="165"/>
      <c r="J210" s="33"/>
      <c r="K210" s="33"/>
      <c r="L210" s="34"/>
      <c r="M210" s="166"/>
      <c r="N210" s="167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143</v>
      </c>
      <c r="AU210" s="18" t="s">
        <v>89</v>
      </c>
    </row>
    <row r="211" spans="1:65" s="13" customFormat="1" ht="11.25">
      <c r="B211" s="172"/>
      <c r="D211" s="163" t="s">
        <v>230</v>
      </c>
      <c r="E211" s="173" t="s">
        <v>1</v>
      </c>
      <c r="F211" s="174" t="s">
        <v>302</v>
      </c>
      <c r="H211" s="173" t="s">
        <v>1</v>
      </c>
      <c r="I211" s="175"/>
      <c r="L211" s="172"/>
      <c r="M211" s="176"/>
      <c r="N211" s="177"/>
      <c r="O211" s="177"/>
      <c r="P211" s="177"/>
      <c r="Q211" s="177"/>
      <c r="R211" s="177"/>
      <c r="S211" s="177"/>
      <c r="T211" s="178"/>
      <c r="AT211" s="173" t="s">
        <v>230</v>
      </c>
      <c r="AU211" s="173" t="s">
        <v>89</v>
      </c>
      <c r="AV211" s="13" t="s">
        <v>87</v>
      </c>
      <c r="AW211" s="13" t="s">
        <v>35</v>
      </c>
      <c r="AX211" s="13" t="s">
        <v>80</v>
      </c>
      <c r="AY211" s="173" t="s">
        <v>135</v>
      </c>
    </row>
    <row r="212" spans="1:65" s="14" customFormat="1" ht="11.25">
      <c r="B212" s="179"/>
      <c r="D212" s="163" t="s">
        <v>230</v>
      </c>
      <c r="E212" s="180" t="s">
        <v>1</v>
      </c>
      <c r="F212" s="181" t="s">
        <v>266</v>
      </c>
      <c r="H212" s="182">
        <v>2059</v>
      </c>
      <c r="I212" s="183"/>
      <c r="L212" s="179"/>
      <c r="M212" s="184"/>
      <c r="N212" s="185"/>
      <c r="O212" s="185"/>
      <c r="P212" s="185"/>
      <c r="Q212" s="185"/>
      <c r="R212" s="185"/>
      <c r="S212" s="185"/>
      <c r="T212" s="186"/>
      <c r="AT212" s="180" t="s">
        <v>230</v>
      </c>
      <c r="AU212" s="180" t="s">
        <v>89</v>
      </c>
      <c r="AV212" s="14" t="s">
        <v>89</v>
      </c>
      <c r="AW212" s="14" t="s">
        <v>35</v>
      </c>
      <c r="AX212" s="14" t="s">
        <v>80</v>
      </c>
      <c r="AY212" s="180" t="s">
        <v>135</v>
      </c>
    </row>
    <row r="213" spans="1:65" s="15" customFormat="1" ht="11.25">
      <c r="B213" s="187"/>
      <c r="D213" s="163" t="s">
        <v>230</v>
      </c>
      <c r="E213" s="188" t="s">
        <v>1</v>
      </c>
      <c r="F213" s="189" t="s">
        <v>233</v>
      </c>
      <c r="H213" s="190">
        <v>2059</v>
      </c>
      <c r="I213" s="191"/>
      <c r="L213" s="187"/>
      <c r="M213" s="192"/>
      <c r="N213" s="193"/>
      <c r="O213" s="193"/>
      <c r="P213" s="193"/>
      <c r="Q213" s="193"/>
      <c r="R213" s="193"/>
      <c r="S213" s="193"/>
      <c r="T213" s="194"/>
      <c r="AT213" s="188" t="s">
        <v>230</v>
      </c>
      <c r="AU213" s="188" t="s">
        <v>89</v>
      </c>
      <c r="AV213" s="15" t="s">
        <v>134</v>
      </c>
      <c r="AW213" s="15" t="s">
        <v>35</v>
      </c>
      <c r="AX213" s="15" t="s">
        <v>87</v>
      </c>
      <c r="AY213" s="188" t="s">
        <v>135</v>
      </c>
    </row>
    <row r="214" spans="1:65" s="2" customFormat="1" ht="16.5" customHeight="1">
      <c r="A214" s="33"/>
      <c r="B214" s="149"/>
      <c r="C214" s="150" t="s">
        <v>303</v>
      </c>
      <c r="D214" s="150" t="s">
        <v>138</v>
      </c>
      <c r="E214" s="151" t="s">
        <v>304</v>
      </c>
      <c r="F214" s="152" t="s">
        <v>305</v>
      </c>
      <c r="G214" s="153" t="s">
        <v>242</v>
      </c>
      <c r="H214" s="154">
        <v>2059</v>
      </c>
      <c r="I214" s="155"/>
      <c r="J214" s="156">
        <f>ROUND(I214*H214,2)</f>
        <v>0</v>
      </c>
      <c r="K214" s="152" t="s">
        <v>227</v>
      </c>
      <c r="L214" s="34"/>
      <c r="M214" s="157" t="s">
        <v>1</v>
      </c>
      <c r="N214" s="158" t="s">
        <v>45</v>
      </c>
      <c r="O214" s="59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1" t="s">
        <v>134</v>
      </c>
      <c r="AT214" s="161" t="s">
        <v>138</v>
      </c>
      <c r="AU214" s="161" t="s">
        <v>89</v>
      </c>
      <c r="AY214" s="18" t="s">
        <v>135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8" t="s">
        <v>87</v>
      </c>
      <c r="BK214" s="162">
        <f>ROUND(I214*H214,2)</f>
        <v>0</v>
      </c>
      <c r="BL214" s="18" t="s">
        <v>134</v>
      </c>
      <c r="BM214" s="161" t="s">
        <v>306</v>
      </c>
    </row>
    <row r="215" spans="1:65" s="2" customFormat="1" ht="19.5">
      <c r="A215" s="33"/>
      <c r="B215" s="34"/>
      <c r="C215" s="33"/>
      <c r="D215" s="163" t="s">
        <v>143</v>
      </c>
      <c r="E215" s="33"/>
      <c r="F215" s="164" t="s">
        <v>307</v>
      </c>
      <c r="G215" s="33"/>
      <c r="H215" s="33"/>
      <c r="I215" s="165"/>
      <c r="J215" s="33"/>
      <c r="K215" s="33"/>
      <c r="L215" s="34"/>
      <c r="M215" s="166"/>
      <c r="N215" s="167"/>
      <c r="O215" s="59"/>
      <c r="P215" s="59"/>
      <c r="Q215" s="59"/>
      <c r="R215" s="59"/>
      <c r="S215" s="59"/>
      <c r="T215" s="60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8" t="s">
        <v>143</v>
      </c>
      <c r="AU215" s="18" t="s">
        <v>89</v>
      </c>
    </row>
    <row r="216" spans="1:65" s="13" customFormat="1" ht="11.25">
      <c r="B216" s="172"/>
      <c r="D216" s="163" t="s">
        <v>230</v>
      </c>
      <c r="E216" s="173" t="s">
        <v>1</v>
      </c>
      <c r="F216" s="174" t="s">
        <v>308</v>
      </c>
      <c r="H216" s="173" t="s">
        <v>1</v>
      </c>
      <c r="I216" s="175"/>
      <c r="L216" s="172"/>
      <c r="M216" s="176"/>
      <c r="N216" s="177"/>
      <c r="O216" s="177"/>
      <c r="P216" s="177"/>
      <c r="Q216" s="177"/>
      <c r="R216" s="177"/>
      <c r="S216" s="177"/>
      <c r="T216" s="178"/>
      <c r="AT216" s="173" t="s">
        <v>230</v>
      </c>
      <c r="AU216" s="173" t="s">
        <v>89</v>
      </c>
      <c r="AV216" s="13" t="s">
        <v>87</v>
      </c>
      <c r="AW216" s="13" t="s">
        <v>35</v>
      </c>
      <c r="AX216" s="13" t="s">
        <v>80</v>
      </c>
      <c r="AY216" s="173" t="s">
        <v>135</v>
      </c>
    </row>
    <row r="217" spans="1:65" s="14" customFormat="1" ht="11.25">
      <c r="B217" s="179"/>
      <c r="D217" s="163" t="s">
        <v>230</v>
      </c>
      <c r="E217" s="180" t="s">
        <v>1</v>
      </c>
      <c r="F217" s="181" t="s">
        <v>266</v>
      </c>
      <c r="H217" s="182">
        <v>2059</v>
      </c>
      <c r="I217" s="183"/>
      <c r="L217" s="179"/>
      <c r="M217" s="184"/>
      <c r="N217" s="185"/>
      <c r="O217" s="185"/>
      <c r="P217" s="185"/>
      <c r="Q217" s="185"/>
      <c r="R217" s="185"/>
      <c r="S217" s="185"/>
      <c r="T217" s="186"/>
      <c r="AT217" s="180" t="s">
        <v>230</v>
      </c>
      <c r="AU217" s="180" t="s">
        <v>89</v>
      </c>
      <c r="AV217" s="14" t="s">
        <v>89</v>
      </c>
      <c r="AW217" s="14" t="s">
        <v>35</v>
      </c>
      <c r="AX217" s="14" t="s">
        <v>80</v>
      </c>
      <c r="AY217" s="180" t="s">
        <v>135</v>
      </c>
    </row>
    <row r="218" spans="1:65" s="15" customFormat="1" ht="11.25">
      <c r="B218" s="187"/>
      <c r="D218" s="163" t="s">
        <v>230</v>
      </c>
      <c r="E218" s="188" t="s">
        <v>1</v>
      </c>
      <c r="F218" s="189" t="s">
        <v>233</v>
      </c>
      <c r="H218" s="190">
        <v>2059</v>
      </c>
      <c r="I218" s="191"/>
      <c r="L218" s="187"/>
      <c r="M218" s="192"/>
      <c r="N218" s="193"/>
      <c r="O218" s="193"/>
      <c r="P218" s="193"/>
      <c r="Q218" s="193"/>
      <c r="R218" s="193"/>
      <c r="S218" s="193"/>
      <c r="T218" s="194"/>
      <c r="AT218" s="188" t="s">
        <v>230</v>
      </c>
      <c r="AU218" s="188" t="s">
        <v>89</v>
      </c>
      <c r="AV218" s="15" t="s">
        <v>134</v>
      </c>
      <c r="AW218" s="15" t="s">
        <v>35</v>
      </c>
      <c r="AX218" s="15" t="s">
        <v>87</v>
      </c>
      <c r="AY218" s="188" t="s">
        <v>135</v>
      </c>
    </row>
    <row r="219" spans="1:65" s="2" customFormat="1" ht="24.2" customHeight="1">
      <c r="A219" s="33"/>
      <c r="B219" s="149"/>
      <c r="C219" s="150" t="s">
        <v>309</v>
      </c>
      <c r="D219" s="150" t="s">
        <v>138</v>
      </c>
      <c r="E219" s="151" t="s">
        <v>310</v>
      </c>
      <c r="F219" s="152" t="s">
        <v>311</v>
      </c>
      <c r="G219" s="153" t="s">
        <v>242</v>
      </c>
      <c r="H219" s="154">
        <v>2059</v>
      </c>
      <c r="I219" s="155"/>
      <c r="J219" s="156">
        <f>ROUND(I219*H219,2)</f>
        <v>0</v>
      </c>
      <c r="K219" s="152" t="s">
        <v>227</v>
      </c>
      <c r="L219" s="34"/>
      <c r="M219" s="157" t="s">
        <v>1</v>
      </c>
      <c r="N219" s="158" t="s">
        <v>45</v>
      </c>
      <c r="O219" s="59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1" t="s">
        <v>134</v>
      </c>
      <c r="AT219" s="161" t="s">
        <v>138</v>
      </c>
      <c r="AU219" s="161" t="s">
        <v>89</v>
      </c>
      <c r="AY219" s="18" t="s">
        <v>135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8" t="s">
        <v>87</v>
      </c>
      <c r="BK219" s="162">
        <f>ROUND(I219*H219,2)</f>
        <v>0</v>
      </c>
      <c r="BL219" s="18" t="s">
        <v>134</v>
      </c>
      <c r="BM219" s="161" t="s">
        <v>312</v>
      </c>
    </row>
    <row r="220" spans="1:65" s="2" customFormat="1" ht="29.25">
      <c r="A220" s="33"/>
      <c r="B220" s="34"/>
      <c r="C220" s="33"/>
      <c r="D220" s="163" t="s">
        <v>143</v>
      </c>
      <c r="E220" s="33"/>
      <c r="F220" s="164" t="s">
        <v>313</v>
      </c>
      <c r="G220" s="33"/>
      <c r="H220" s="33"/>
      <c r="I220" s="165"/>
      <c r="J220" s="33"/>
      <c r="K220" s="33"/>
      <c r="L220" s="34"/>
      <c r="M220" s="166"/>
      <c r="N220" s="167"/>
      <c r="O220" s="59"/>
      <c r="P220" s="59"/>
      <c r="Q220" s="59"/>
      <c r="R220" s="59"/>
      <c r="S220" s="59"/>
      <c r="T220" s="60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143</v>
      </c>
      <c r="AU220" s="18" t="s">
        <v>89</v>
      </c>
    </row>
    <row r="221" spans="1:65" s="14" customFormat="1" ht="11.25">
      <c r="B221" s="179"/>
      <c r="D221" s="163" t="s">
        <v>230</v>
      </c>
      <c r="E221" s="180" t="s">
        <v>1</v>
      </c>
      <c r="F221" s="181" t="s">
        <v>264</v>
      </c>
      <c r="H221" s="182">
        <v>2059</v>
      </c>
      <c r="I221" s="183"/>
      <c r="L221" s="179"/>
      <c r="M221" s="184"/>
      <c r="N221" s="185"/>
      <c r="O221" s="185"/>
      <c r="P221" s="185"/>
      <c r="Q221" s="185"/>
      <c r="R221" s="185"/>
      <c r="S221" s="185"/>
      <c r="T221" s="186"/>
      <c r="AT221" s="180" t="s">
        <v>230</v>
      </c>
      <c r="AU221" s="180" t="s">
        <v>89</v>
      </c>
      <c r="AV221" s="14" t="s">
        <v>89</v>
      </c>
      <c r="AW221" s="14" t="s">
        <v>35</v>
      </c>
      <c r="AX221" s="14" t="s">
        <v>80</v>
      </c>
      <c r="AY221" s="180" t="s">
        <v>135</v>
      </c>
    </row>
    <row r="222" spans="1:65" s="15" customFormat="1" ht="11.25">
      <c r="B222" s="187"/>
      <c r="D222" s="163" t="s">
        <v>230</v>
      </c>
      <c r="E222" s="188" t="s">
        <v>1</v>
      </c>
      <c r="F222" s="189" t="s">
        <v>233</v>
      </c>
      <c r="H222" s="190">
        <v>2059</v>
      </c>
      <c r="I222" s="191"/>
      <c r="L222" s="187"/>
      <c r="M222" s="192"/>
      <c r="N222" s="193"/>
      <c r="O222" s="193"/>
      <c r="P222" s="193"/>
      <c r="Q222" s="193"/>
      <c r="R222" s="193"/>
      <c r="S222" s="193"/>
      <c r="T222" s="194"/>
      <c r="AT222" s="188" t="s">
        <v>230</v>
      </c>
      <c r="AU222" s="188" t="s">
        <v>89</v>
      </c>
      <c r="AV222" s="15" t="s">
        <v>134</v>
      </c>
      <c r="AW222" s="15" t="s">
        <v>35</v>
      </c>
      <c r="AX222" s="15" t="s">
        <v>87</v>
      </c>
      <c r="AY222" s="188" t="s">
        <v>135</v>
      </c>
    </row>
    <row r="223" spans="1:65" s="2" customFormat="1" ht="33" customHeight="1">
      <c r="A223" s="33"/>
      <c r="B223" s="149"/>
      <c r="C223" s="150" t="s">
        <v>314</v>
      </c>
      <c r="D223" s="150" t="s">
        <v>138</v>
      </c>
      <c r="E223" s="151" t="s">
        <v>315</v>
      </c>
      <c r="F223" s="152" t="s">
        <v>316</v>
      </c>
      <c r="G223" s="153" t="s">
        <v>317</v>
      </c>
      <c r="H223" s="154">
        <v>5163.8999999999996</v>
      </c>
      <c r="I223" s="155"/>
      <c r="J223" s="156">
        <f>ROUND(I223*H223,2)</f>
        <v>0</v>
      </c>
      <c r="K223" s="152" t="s">
        <v>227</v>
      </c>
      <c r="L223" s="34"/>
      <c r="M223" s="157" t="s">
        <v>1</v>
      </c>
      <c r="N223" s="158" t="s">
        <v>45</v>
      </c>
      <c r="O223" s="59"/>
      <c r="P223" s="159">
        <f>O223*H223</f>
        <v>0</v>
      </c>
      <c r="Q223" s="159">
        <v>0</v>
      </c>
      <c r="R223" s="159">
        <f>Q223*H223</f>
        <v>0</v>
      </c>
      <c r="S223" s="159">
        <v>0</v>
      </c>
      <c r="T223" s="160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61" t="s">
        <v>134</v>
      </c>
      <c r="AT223" s="161" t="s">
        <v>138</v>
      </c>
      <c r="AU223" s="161" t="s">
        <v>89</v>
      </c>
      <c r="AY223" s="18" t="s">
        <v>135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8" t="s">
        <v>87</v>
      </c>
      <c r="BK223" s="162">
        <f>ROUND(I223*H223,2)</f>
        <v>0</v>
      </c>
      <c r="BL223" s="18" t="s">
        <v>134</v>
      </c>
      <c r="BM223" s="161" t="s">
        <v>318</v>
      </c>
    </row>
    <row r="224" spans="1:65" s="2" customFormat="1" ht="29.25">
      <c r="A224" s="33"/>
      <c r="B224" s="34"/>
      <c r="C224" s="33"/>
      <c r="D224" s="163" t="s">
        <v>143</v>
      </c>
      <c r="E224" s="33"/>
      <c r="F224" s="164" t="s">
        <v>319</v>
      </c>
      <c r="G224" s="33"/>
      <c r="H224" s="33"/>
      <c r="I224" s="165"/>
      <c r="J224" s="33"/>
      <c r="K224" s="33"/>
      <c r="L224" s="34"/>
      <c r="M224" s="166"/>
      <c r="N224" s="167"/>
      <c r="O224" s="59"/>
      <c r="P224" s="59"/>
      <c r="Q224" s="59"/>
      <c r="R224" s="59"/>
      <c r="S224" s="59"/>
      <c r="T224" s="60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143</v>
      </c>
      <c r="AU224" s="18" t="s">
        <v>89</v>
      </c>
    </row>
    <row r="225" spans="1:65" s="14" customFormat="1" ht="11.25">
      <c r="B225" s="179"/>
      <c r="D225" s="163" t="s">
        <v>230</v>
      </c>
      <c r="E225" s="180" t="s">
        <v>1</v>
      </c>
      <c r="F225" s="181" t="s">
        <v>320</v>
      </c>
      <c r="H225" s="182">
        <v>5163.8999999999996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230</v>
      </c>
      <c r="AU225" s="180" t="s">
        <v>89</v>
      </c>
      <c r="AV225" s="14" t="s">
        <v>89</v>
      </c>
      <c r="AW225" s="14" t="s">
        <v>35</v>
      </c>
      <c r="AX225" s="14" t="s">
        <v>80</v>
      </c>
      <c r="AY225" s="180" t="s">
        <v>135</v>
      </c>
    </row>
    <row r="226" spans="1:65" s="15" customFormat="1" ht="11.25">
      <c r="B226" s="187"/>
      <c r="D226" s="163" t="s">
        <v>230</v>
      </c>
      <c r="E226" s="188" t="s">
        <v>1</v>
      </c>
      <c r="F226" s="189" t="s">
        <v>233</v>
      </c>
      <c r="H226" s="190">
        <v>5163.8999999999996</v>
      </c>
      <c r="I226" s="191"/>
      <c r="L226" s="187"/>
      <c r="M226" s="192"/>
      <c r="N226" s="193"/>
      <c r="O226" s="193"/>
      <c r="P226" s="193"/>
      <c r="Q226" s="193"/>
      <c r="R226" s="193"/>
      <c r="S226" s="193"/>
      <c r="T226" s="194"/>
      <c r="AT226" s="188" t="s">
        <v>230</v>
      </c>
      <c r="AU226" s="188" t="s">
        <v>89</v>
      </c>
      <c r="AV226" s="15" t="s">
        <v>134</v>
      </c>
      <c r="AW226" s="15" t="s">
        <v>35</v>
      </c>
      <c r="AX226" s="15" t="s">
        <v>87</v>
      </c>
      <c r="AY226" s="188" t="s">
        <v>135</v>
      </c>
    </row>
    <row r="227" spans="1:65" s="2" customFormat="1" ht="33" customHeight="1">
      <c r="A227" s="33"/>
      <c r="B227" s="149"/>
      <c r="C227" s="150" t="s">
        <v>321</v>
      </c>
      <c r="D227" s="150" t="s">
        <v>138</v>
      </c>
      <c r="E227" s="151" t="s">
        <v>322</v>
      </c>
      <c r="F227" s="152" t="s">
        <v>323</v>
      </c>
      <c r="G227" s="153" t="s">
        <v>226</v>
      </c>
      <c r="H227" s="154">
        <v>750</v>
      </c>
      <c r="I227" s="155"/>
      <c r="J227" s="156">
        <f>ROUND(I227*H227,2)</f>
        <v>0</v>
      </c>
      <c r="K227" s="152" t="s">
        <v>227</v>
      </c>
      <c r="L227" s="34"/>
      <c r="M227" s="157" t="s">
        <v>1</v>
      </c>
      <c r="N227" s="158" t="s">
        <v>45</v>
      </c>
      <c r="O227" s="59"/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1" t="s">
        <v>134</v>
      </c>
      <c r="AT227" s="161" t="s">
        <v>138</v>
      </c>
      <c r="AU227" s="161" t="s">
        <v>89</v>
      </c>
      <c r="AY227" s="18" t="s">
        <v>135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8" t="s">
        <v>87</v>
      </c>
      <c r="BK227" s="162">
        <f>ROUND(I227*H227,2)</f>
        <v>0</v>
      </c>
      <c r="BL227" s="18" t="s">
        <v>134</v>
      </c>
      <c r="BM227" s="161" t="s">
        <v>324</v>
      </c>
    </row>
    <row r="228" spans="1:65" s="2" customFormat="1" ht="19.5">
      <c r="A228" s="33"/>
      <c r="B228" s="34"/>
      <c r="C228" s="33"/>
      <c r="D228" s="163" t="s">
        <v>143</v>
      </c>
      <c r="E228" s="33"/>
      <c r="F228" s="164" t="s">
        <v>325</v>
      </c>
      <c r="G228" s="33"/>
      <c r="H228" s="33"/>
      <c r="I228" s="165"/>
      <c r="J228" s="33"/>
      <c r="K228" s="33"/>
      <c r="L228" s="34"/>
      <c r="M228" s="166"/>
      <c r="N228" s="167"/>
      <c r="O228" s="59"/>
      <c r="P228" s="59"/>
      <c r="Q228" s="59"/>
      <c r="R228" s="59"/>
      <c r="S228" s="59"/>
      <c r="T228" s="60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8" t="s">
        <v>143</v>
      </c>
      <c r="AU228" s="18" t="s">
        <v>89</v>
      </c>
    </row>
    <row r="229" spans="1:65" s="2" customFormat="1" ht="24.2" customHeight="1">
      <c r="A229" s="33"/>
      <c r="B229" s="149"/>
      <c r="C229" s="150" t="s">
        <v>326</v>
      </c>
      <c r="D229" s="150" t="s">
        <v>138</v>
      </c>
      <c r="E229" s="151" t="s">
        <v>327</v>
      </c>
      <c r="F229" s="152" t="s">
        <v>328</v>
      </c>
      <c r="G229" s="153" t="s">
        <v>226</v>
      </c>
      <c r="H229" s="154">
        <v>750</v>
      </c>
      <c r="I229" s="155"/>
      <c r="J229" s="156">
        <f>ROUND(I229*H229,2)</f>
        <v>0</v>
      </c>
      <c r="K229" s="152" t="s">
        <v>227</v>
      </c>
      <c r="L229" s="34"/>
      <c r="M229" s="157" t="s">
        <v>1</v>
      </c>
      <c r="N229" s="158" t="s">
        <v>45</v>
      </c>
      <c r="O229" s="59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1" t="s">
        <v>134</v>
      </c>
      <c r="AT229" s="161" t="s">
        <v>138</v>
      </c>
      <c r="AU229" s="161" t="s">
        <v>89</v>
      </c>
      <c r="AY229" s="18" t="s">
        <v>135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8" t="s">
        <v>87</v>
      </c>
      <c r="BK229" s="162">
        <f>ROUND(I229*H229,2)</f>
        <v>0</v>
      </c>
      <c r="BL229" s="18" t="s">
        <v>134</v>
      </c>
      <c r="BM229" s="161" t="s">
        <v>329</v>
      </c>
    </row>
    <row r="230" spans="1:65" s="2" customFormat="1" ht="19.5">
      <c r="A230" s="33"/>
      <c r="B230" s="34"/>
      <c r="C230" s="33"/>
      <c r="D230" s="163" t="s">
        <v>143</v>
      </c>
      <c r="E230" s="33"/>
      <c r="F230" s="164" t="s">
        <v>330</v>
      </c>
      <c r="G230" s="33"/>
      <c r="H230" s="33"/>
      <c r="I230" s="165"/>
      <c r="J230" s="33"/>
      <c r="K230" s="33"/>
      <c r="L230" s="34"/>
      <c r="M230" s="166"/>
      <c r="N230" s="167"/>
      <c r="O230" s="59"/>
      <c r="P230" s="59"/>
      <c r="Q230" s="59"/>
      <c r="R230" s="59"/>
      <c r="S230" s="59"/>
      <c r="T230" s="60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143</v>
      </c>
      <c r="AU230" s="18" t="s">
        <v>89</v>
      </c>
    </row>
    <row r="231" spans="1:65" s="2" customFormat="1" ht="16.5" customHeight="1">
      <c r="A231" s="33"/>
      <c r="B231" s="149"/>
      <c r="C231" s="195" t="s">
        <v>7</v>
      </c>
      <c r="D231" s="195" t="s">
        <v>331</v>
      </c>
      <c r="E231" s="196" t="s">
        <v>332</v>
      </c>
      <c r="F231" s="197" t="s">
        <v>333</v>
      </c>
      <c r="G231" s="198" t="s">
        <v>334</v>
      </c>
      <c r="H231" s="199">
        <v>11.25</v>
      </c>
      <c r="I231" s="200"/>
      <c r="J231" s="201">
        <f>ROUND(I231*H231,2)</f>
        <v>0</v>
      </c>
      <c r="K231" s="197" t="s">
        <v>1</v>
      </c>
      <c r="L231" s="202"/>
      <c r="M231" s="203" t="s">
        <v>1</v>
      </c>
      <c r="N231" s="204" t="s">
        <v>45</v>
      </c>
      <c r="O231" s="59"/>
      <c r="P231" s="159">
        <f>O231*H231</f>
        <v>0</v>
      </c>
      <c r="Q231" s="159">
        <v>1E-3</v>
      </c>
      <c r="R231" s="159">
        <f>Q231*H231</f>
        <v>1.125E-2</v>
      </c>
      <c r="S231" s="159">
        <v>0</v>
      </c>
      <c r="T231" s="160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61" t="s">
        <v>173</v>
      </c>
      <c r="AT231" s="161" t="s">
        <v>331</v>
      </c>
      <c r="AU231" s="161" t="s">
        <v>89</v>
      </c>
      <c r="AY231" s="18" t="s">
        <v>135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8" t="s">
        <v>87</v>
      </c>
      <c r="BK231" s="162">
        <f>ROUND(I231*H231,2)</f>
        <v>0</v>
      </c>
      <c r="BL231" s="18" t="s">
        <v>134</v>
      </c>
      <c r="BM231" s="161" t="s">
        <v>335</v>
      </c>
    </row>
    <row r="232" spans="1:65" s="2" customFormat="1" ht="11.25">
      <c r="A232" s="33"/>
      <c r="B232" s="34"/>
      <c r="C232" s="33"/>
      <c r="D232" s="163" t="s">
        <v>143</v>
      </c>
      <c r="E232" s="33"/>
      <c r="F232" s="164" t="s">
        <v>333</v>
      </c>
      <c r="G232" s="33"/>
      <c r="H232" s="33"/>
      <c r="I232" s="165"/>
      <c r="J232" s="33"/>
      <c r="K232" s="33"/>
      <c r="L232" s="34"/>
      <c r="M232" s="166"/>
      <c r="N232" s="167"/>
      <c r="O232" s="59"/>
      <c r="P232" s="59"/>
      <c r="Q232" s="59"/>
      <c r="R232" s="59"/>
      <c r="S232" s="59"/>
      <c r="T232" s="60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143</v>
      </c>
      <c r="AU232" s="18" t="s">
        <v>89</v>
      </c>
    </row>
    <row r="233" spans="1:65" s="14" customFormat="1" ht="11.25">
      <c r="B233" s="179"/>
      <c r="D233" s="163" t="s">
        <v>230</v>
      </c>
      <c r="F233" s="181" t="s">
        <v>336</v>
      </c>
      <c r="H233" s="182">
        <v>11.25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230</v>
      </c>
      <c r="AU233" s="180" t="s">
        <v>89</v>
      </c>
      <c r="AV233" s="14" t="s">
        <v>89</v>
      </c>
      <c r="AW233" s="14" t="s">
        <v>3</v>
      </c>
      <c r="AX233" s="14" t="s">
        <v>87</v>
      </c>
      <c r="AY233" s="180" t="s">
        <v>135</v>
      </c>
    </row>
    <row r="234" spans="1:65" s="2" customFormat="1" ht="24.2" customHeight="1">
      <c r="A234" s="33"/>
      <c r="B234" s="149"/>
      <c r="C234" s="150" t="s">
        <v>337</v>
      </c>
      <c r="D234" s="150" t="s">
        <v>138</v>
      </c>
      <c r="E234" s="151" t="s">
        <v>338</v>
      </c>
      <c r="F234" s="152" t="s">
        <v>339</v>
      </c>
      <c r="G234" s="153" t="s">
        <v>226</v>
      </c>
      <c r="H234" s="154">
        <v>575</v>
      </c>
      <c r="I234" s="155"/>
      <c r="J234" s="156">
        <f>ROUND(I234*H234,2)</f>
        <v>0</v>
      </c>
      <c r="K234" s="152" t="s">
        <v>227</v>
      </c>
      <c r="L234" s="34"/>
      <c r="M234" s="157" t="s">
        <v>1</v>
      </c>
      <c r="N234" s="158" t="s">
        <v>45</v>
      </c>
      <c r="O234" s="59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1" t="s">
        <v>134</v>
      </c>
      <c r="AT234" s="161" t="s">
        <v>138</v>
      </c>
      <c r="AU234" s="161" t="s">
        <v>89</v>
      </c>
      <c r="AY234" s="18" t="s">
        <v>135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8" t="s">
        <v>87</v>
      </c>
      <c r="BK234" s="162">
        <f>ROUND(I234*H234,2)</f>
        <v>0</v>
      </c>
      <c r="BL234" s="18" t="s">
        <v>134</v>
      </c>
      <c r="BM234" s="161" t="s">
        <v>340</v>
      </c>
    </row>
    <row r="235" spans="1:65" s="2" customFormat="1" ht="19.5">
      <c r="A235" s="33"/>
      <c r="B235" s="34"/>
      <c r="C235" s="33"/>
      <c r="D235" s="163" t="s">
        <v>143</v>
      </c>
      <c r="E235" s="33"/>
      <c r="F235" s="164" t="s">
        <v>341</v>
      </c>
      <c r="G235" s="33"/>
      <c r="H235" s="33"/>
      <c r="I235" s="165"/>
      <c r="J235" s="33"/>
      <c r="K235" s="33"/>
      <c r="L235" s="34"/>
      <c r="M235" s="166"/>
      <c r="N235" s="167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143</v>
      </c>
      <c r="AU235" s="18" t="s">
        <v>89</v>
      </c>
    </row>
    <row r="236" spans="1:65" s="13" customFormat="1" ht="11.25">
      <c r="B236" s="172"/>
      <c r="D236" s="163" t="s">
        <v>230</v>
      </c>
      <c r="E236" s="173" t="s">
        <v>1</v>
      </c>
      <c r="F236" s="174" t="s">
        <v>342</v>
      </c>
      <c r="H236" s="173" t="s">
        <v>1</v>
      </c>
      <c r="I236" s="175"/>
      <c r="L236" s="172"/>
      <c r="M236" s="176"/>
      <c r="N236" s="177"/>
      <c r="O236" s="177"/>
      <c r="P236" s="177"/>
      <c r="Q236" s="177"/>
      <c r="R236" s="177"/>
      <c r="S236" s="177"/>
      <c r="T236" s="178"/>
      <c r="AT236" s="173" t="s">
        <v>230</v>
      </c>
      <c r="AU236" s="173" t="s">
        <v>89</v>
      </c>
      <c r="AV236" s="13" t="s">
        <v>87</v>
      </c>
      <c r="AW236" s="13" t="s">
        <v>35</v>
      </c>
      <c r="AX236" s="13" t="s">
        <v>80</v>
      </c>
      <c r="AY236" s="173" t="s">
        <v>135</v>
      </c>
    </row>
    <row r="237" spans="1:65" s="14" customFormat="1" ht="11.25">
      <c r="B237" s="179"/>
      <c r="D237" s="163" t="s">
        <v>230</v>
      </c>
      <c r="E237" s="180" t="s">
        <v>1</v>
      </c>
      <c r="F237" s="181" t="s">
        <v>343</v>
      </c>
      <c r="H237" s="182">
        <v>375</v>
      </c>
      <c r="I237" s="183"/>
      <c r="L237" s="179"/>
      <c r="M237" s="184"/>
      <c r="N237" s="185"/>
      <c r="O237" s="185"/>
      <c r="P237" s="185"/>
      <c r="Q237" s="185"/>
      <c r="R237" s="185"/>
      <c r="S237" s="185"/>
      <c r="T237" s="186"/>
      <c r="AT237" s="180" t="s">
        <v>230</v>
      </c>
      <c r="AU237" s="180" t="s">
        <v>89</v>
      </c>
      <c r="AV237" s="14" t="s">
        <v>89</v>
      </c>
      <c r="AW237" s="14" t="s">
        <v>35</v>
      </c>
      <c r="AX237" s="14" t="s">
        <v>80</v>
      </c>
      <c r="AY237" s="180" t="s">
        <v>135</v>
      </c>
    </row>
    <row r="238" spans="1:65" s="13" customFormat="1" ht="11.25">
      <c r="B238" s="172"/>
      <c r="D238" s="163" t="s">
        <v>230</v>
      </c>
      <c r="E238" s="173" t="s">
        <v>1</v>
      </c>
      <c r="F238" s="174" t="s">
        <v>344</v>
      </c>
      <c r="H238" s="173" t="s">
        <v>1</v>
      </c>
      <c r="I238" s="175"/>
      <c r="L238" s="172"/>
      <c r="M238" s="176"/>
      <c r="N238" s="177"/>
      <c r="O238" s="177"/>
      <c r="P238" s="177"/>
      <c r="Q238" s="177"/>
      <c r="R238" s="177"/>
      <c r="S238" s="177"/>
      <c r="T238" s="178"/>
      <c r="AT238" s="173" t="s">
        <v>230</v>
      </c>
      <c r="AU238" s="173" t="s">
        <v>89</v>
      </c>
      <c r="AV238" s="13" t="s">
        <v>87</v>
      </c>
      <c r="AW238" s="13" t="s">
        <v>35</v>
      </c>
      <c r="AX238" s="13" t="s">
        <v>80</v>
      </c>
      <c r="AY238" s="173" t="s">
        <v>135</v>
      </c>
    </row>
    <row r="239" spans="1:65" s="14" customFormat="1" ht="11.25">
      <c r="B239" s="179"/>
      <c r="D239" s="163" t="s">
        <v>230</v>
      </c>
      <c r="E239" s="180" t="s">
        <v>1</v>
      </c>
      <c r="F239" s="181" t="s">
        <v>345</v>
      </c>
      <c r="H239" s="182">
        <v>200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0" t="s">
        <v>230</v>
      </c>
      <c r="AU239" s="180" t="s">
        <v>89</v>
      </c>
      <c r="AV239" s="14" t="s">
        <v>89</v>
      </c>
      <c r="AW239" s="14" t="s">
        <v>35</v>
      </c>
      <c r="AX239" s="14" t="s">
        <v>80</v>
      </c>
      <c r="AY239" s="180" t="s">
        <v>135</v>
      </c>
    </row>
    <row r="240" spans="1:65" s="15" customFormat="1" ht="11.25">
      <c r="B240" s="187"/>
      <c r="D240" s="163" t="s">
        <v>230</v>
      </c>
      <c r="E240" s="188" t="s">
        <v>1</v>
      </c>
      <c r="F240" s="189" t="s">
        <v>233</v>
      </c>
      <c r="H240" s="190">
        <v>575</v>
      </c>
      <c r="I240" s="191"/>
      <c r="L240" s="187"/>
      <c r="M240" s="192"/>
      <c r="N240" s="193"/>
      <c r="O240" s="193"/>
      <c r="P240" s="193"/>
      <c r="Q240" s="193"/>
      <c r="R240" s="193"/>
      <c r="S240" s="193"/>
      <c r="T240" s="194"/>
      <c r="AT240" s="188" t="s">
        <v>230</v>
      </c>
      <c r="AU240" s="188" t="s">
        <v>89</v>
      </c>
      <c r="AV240" s="15" t="s">
        <v>134</v>
      </c>
      <c r="AW240" s="15" t="s">
        <v>35</v>
      </c>
      <c r="AX240" s="15" t="s">
        <v>87</v>
      </c>
      <c r="AY240" s="188" t="s">
        <v>135</v>
      </c>
    </row>
    <row r="241" spans="1:65" s="2" customFormat="1" ht="16.5" customHeight="1">
      <c r="A241" s="33"/>
      <c r="B241" s="149"/>
      <c r="C241" s="150" t="s">
        <v>346</v>
      </c>
      <c r="D241" s="150" t="s">
        <v>138</v>
      </c>
      <c r="E241" s="151" t="s">
        <v>347</v>
      </c>
      <c r="F241" s="152" t="s">
        <v>348</v>
      </c>
      <c r="G241" s="153" t="s">
        <v>349</v>
      </c>
      <c r="H241" s="154">
        <v>3</v>
      </c>
      <c r="I241" s="155"/>
      <c r="J241" s="156">
        <f>ROUND(I241*H241,2)</f>
        <v>0</v>
      </c>
      <c r="K241" s="152" t="s">
        <v>227</v>
      </c>
      <c r="L241" s="34"/>
      <c r="M241" s="157" t="s">
        <v>1</v>
      </c>
      <c r="N241" s="158" t="s">
        <v>45</v>
      </c>
      <c r="O241" s="59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61" t="s">
        <v>350</v>
      </c>
      <c r="AT241" s="161" t="s">
        <v>138</v>
      </c>
      <c r="AU241" s="161" t="s">
        <v>89</v>
      </c>
      <c r="AY241" s="18" t="s">
        <v>135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8" t="s">
        <v>87</v>
      </c>
      <c r="BK241" s="162">
        <f>ROUND(I241*H241,2)</f>
        <v>0</v>
      </c>
      <c r="BL241" s="18" t="s">
        <v>350</v>
      </c>
      <c r="BM241" s="161" t="s">
        <v>351</v>
      </c>
    </row>
    <row r="242" spans="1:65" s="2" customFormat="1" ht="11.25">
      <c r="A242" s="33"/>
      <c r="B242" s="34"/>
      <c r="C242" s="33"/>
      <c r="D242" s="163" t="s">
        <v>143</v>
      </c>
      <c r="E242" s="33"/>
      <c r="F242" s="164" t="s">
        <v>348</v>
      </c>
      <c r="G242" s="33"/>
      <c r="H242" s="33"/>
      <c r="I242" s="165"/>
      <c r="J242" s="33"/>
      <c r="K242" s="33"/>
      <c r="L242" s="34"/>
      <c r="M242" s="166"/>
      <c r="N242" s="167"/>
      <c r="O242" s="59"/>
      <c r="P242" s="59"/>
      <c r="Q242" s="59"/>
      <c r="R242" s="59"/>
      <c r="S242" s="59"/>
      <c r="T242" s="60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8" t="s">
        <v>143</v>
      </c>
      <c r="AU242" s="18" t="s">
        <v>89</v>
      </c>
    </row>
    <row r="243" spans="1:65" s="2" customFormat="1" ht="16.5" customHeight="1">
      <c r="A243" s="33"/>
      <c r="B243" s="149"/>
      <c r="C243" s="150" t="s">
        <v>352</v>
      </c>
      <c r="D243" s="150" t="s">
        <v>138</v>
      </c>
      <c r="E243" s="151" t="s">
        <v>353</v>
      </c>
      <c r="F243" s="152" t="s">
        <v>354</v>
      </c>
      <c r="G243" s="153" t="s">
        <v>226</v>
      </c>
      <c r="H243" s="154">
        <v>355</v>
      </c>
      <c r="I243" s="155"/>
      <c r="J243" s="156">
        <f>ROUND(I243*H243,2)</f>
        <v>0</v>
      </c>
      <c r="K243" s="152" t="s">
        <v>227</v>
      </c>
      <c r="L243" s="34"/>
      <c r="M243" s="157" t="s">
        <v>1</v>
      </c>
      <c r="N243" s="158" t="s">
        <v>45</v>
      </c>
      <c r="O243" s="59"/>
      <c r="P243" s="159">
        <f>O243*H243</f>
        <v>0</v>
      </c>
      <c r="Q243" s="159">
        <v>0</v>
      </c>
      <c r="R243" s="159">
        <f>Q243*H243</f>
        <v>0</v>
      </c>
      <c r="S243" s="159">
        <v>0</v>
      </c>
      <c r="T243" s="16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61" t="s">
        <v>134</v>
      </c>
      <c r="AT243" s="161" t="s">
        <v>138</v>
      </c>
      <c r="AU243" s="161" t="s">
        <v>89</v>
      </c>
      <c r="AY243" s="18" t="s">
        <v>135</v>
      </c>
      <c r="BE243" s="162">
        <f>IF(N243="základní",J243,0)</f>
        <v>0</v>
      </c>
      <c r="BF243" s="162">
        <f>IF(N243="snížená",J243,0)</f>
        <v>0</v>
      </c>
      <c r="BG243" s="162">
        <f>IF(N243="zákl. přenesená",J243,0)</f>
        <v>0</v>
      </c>
      <c r="BH243" s="162">
        <f>IF(N243="sníž. přenesená",J243,0)</f>
        <v>0</v>
      </c>
      <c r="BI243" s="162">
        <f>IF(N243="nulová",J243,0)</f>
        <v>0</v>
      </c>
      <c r="BJ243" s="18" t="s">
        <v>87</v>
      </c>
      <c r="BK243" s="162">
        <f>ROUND(I243*H243,2)</f>
        <v>0</v>
      </c>
      <c r="BL243" s="18" t="s">
        <v>134</v>
      </c>
      <c r="BM243" s="161" t="s">
        <v>355</v>
      </c>
    </row>
    <row r="244" spans="1:65" s="2" customFormat="1" ht="29.25">
      <c r="A244" s="33"/>
      <c r="B244" s="34"/>
      <c r="C244" s="33"/>
      <c r="D244" s="163" t="s">
        <v>143</v>
      </c>
      <c r="E244" s="33"/>
      <c r="F244" s="164" t="s">
        <v>356</v>
      </c>
      <c r="G244" s="33"/>
      <c r="H244" s="33"/>
      <c r="I244" s="165"/>
      <c r="J244" s="33"/>
      <c r="K244" s="33"/>
      <c r="L244" s="34"/>
      <c r="M244" s="166"/>
      <c r="N244" s="167"/>
      <c r="O244" s="59"/>
      <c r="P244" s="59"/>
      <c r="Q244" s="59"/>
      <c r="R244" s="59"/>
      <c r="S244" s="59"/>
      <c r="T244" s="60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8" t="s">
        <v>143</v>
      </c>
      <c r="AU244" s="18" t="s">
        <v>89</v>
      </c>
    </row>
    <row r="245" spans="1:65" s="14" customFormat="1" ht="11.25">
      <c r="B245" s="179"/>
      <c r="D245" s="163" t="s">
        <v>230</v>
      </c>
      <c r="E245" s="180" t="s">
        <v>1</v>
      </c>
      <c r="F245" s="181" t="s">
        <v>357</v>
      </c>
      <c r="H245" s="182">
        <v>355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0" t="s">
        <v>230</v>
      </c>
      <c r="AU245" s="180" t="s">
        <v>89</v>
      </c>
      <c r="AV245" s="14" t="s">
        <v>89</v>
      </c>
      <c r="AW245" s="14" t="s">
        <v>35</v>
      </c>
      <c r="AX245" s="14" t="s">
        <v>80</v>
      </c>
      <c r="AY245" s="180" t="s">
        <v>135</v>
      </c>
    </row>
    <row r="246" spans="1:65" s="15" customFormat="1" ht="11.25">
      <c r="B246" s="187"/>
      <c r="D246" s="163" t="s">
        <v>230</v>
      </c>
      <c r="E246" s="188" t="s">
        <v>1</v>
      </c>
      <c r="F246" s="189" t="s">
        <v>233</v>
      </c>
      <c r="H246" s="190">
        <v>355</v>
      </c>
      <c r="I246" s="191"/>
      <c r="L246" s="187"/>
      <c r="M246" s="192"/>
      <c r="N246" s="193"/>
      <c r="O246" s="193"/>
      <c r="P246" s="193"/>
      <c r="Q246" s="193"/>
      <c r="R246" s="193"/>
      <c r="S246" s="193"/>
      <c r="T246" s="194"/>
      <c r="AT246" s="188" t="s">
        <v>230</v>
      </c>
      <c r="AU246" s="188" t="s">
        <v>89</v>
      </c>
      <c r="AV246" s="15" t="s">
        <v>134</v>
      </c>
      <c r="AW246" s="15" t="s">
        <v>35</v>
      </c>
      <c r="AX246" s="15" t="s">
        <v>87</v>
      </c>
      <c r="AY246" s="188" t="s">
        <v>135</v>
      </c>
    </row>
    <row r="247" spans="1:65" s="12" customFormat="1" ht="22.9" customHeight="1">
      <c r="B247" s="136"/>
      <c r="D247" s="137" t="s">
        <v>79</v>
      </c>
      <c r="E247" s="147" t="s">
        <v>89</v>
      </c>
      <c r="F247" s="147" t="s">
        <v>358</v>
      </c>
      <c r="I247" s="139"/>
      <c r="J247" s="148">
        <f>BK247</f>
        <v>0</v>
      </c>
      <c r="L247" s="136"/>
      <c r="M247" s="141"/>
      <c r="N247" s="142"/>
      <c r="O247" s="142"/>
      <c r="P247" s="143">
        <f>SUM(P248:P295)</f>
        <v>0</v>
      </c>
      <c r="Q247" s="142"/>
      <c r="R247" s="143">
        <f>SUM(R248:R295)</f>
        <v>401.67663957677996</v>
      </c>
      <c r="S247" s="142"/>
      <c r="T247" s="144">
        <f>SUM(T248:T295)</f>
        <v>0</v>
      </c>
      <c r="AR247" s="137" t="s">
        <v>87</v>
      </c>
      <c r="AT247" s="145" t="s">
        <v>79</v>
      </c>
      <c r="AU247" s="145" t="s">
        <v>87</v>
      </c>
      <c r="AY247" s="137" t="s">
        <v>135</v>
      </c>
      <c r="BK247" s="146">
        <f>SUM(BK248:BK295)</f>
        <v>0</v>
      </c>
    </row>
    <row r="248" spans="1:65" s="2" customFormat="1" ht="33" customHeight="1">
      <c r="A248" s="33"/>
      <c r="B248" s="149"/>
      <c r="C248" s="150" t="s">
        <v>359</v>
      </c>
      <c r="D248" s="150" t="s">
        <v>138</v>
      </c>
      <c r="E248" s="151" t="s">
        <v>360</v>
      </c>
      <c r="F248" s="152" t="s">
        <v>361</v>
      </c>
      <c r="G248" s="153" t="s">
        <v>242</v>
      </c>
      <c r="H248" s="154">
        <v>52.08</v>
      </c>
      <c r="I248" s="155"/>
      <c r="J248" s="156">
        <f>ROUND(I248*H248,2)</f>
        <v>0</v>
      </c>
      <c r="K248" s="152" t="s">
        <v>227</v>
      </c>
      <c r="L248" s="34"/>
      <c r="M248" s="157" t="s">
        <v>1</v>
      </c>
      <c r="N248" s="158" t="s">
        <v>45</v>
      </c>
      <c r="O248" s="59"/>
      <c r="P248" s="159">
        <f>O248*H248</f>
        <v>0</v>
      </c>
      <c r="Q248" s="159">
        <v>1.665</v>
      </c>
      <c r="R248" s="159">
        <f>Q248*H248</f>
        <v>86.713200000000001</v>
      </c>
      <c r="S248" s="159">
        <v>0</v>
      </c>
      <c r="T248" s="16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61" t="s">
        <v>134</v>
      </c>
      <c r="AT248" s="161" t="s">
        <v>138</v>
      </c>
      <c r="AU248" s="161" t="s">
        <v>89</v>
      </c>
      <c r="AY248" s="18" t="s">
        <v>135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8" t="s">
        <v>87</v>
      </c>
      <c r="BK248" s="162">
        <f>ROUND(I248*H248,2)</f>
        <v>0</v>
      </c>
      <c r="BL248" s="18" t="s">
        <v>134</v>
      </c>
      <c r="BM248" s="161" t="s">
        <v>362</v>
      </c>
    </row>
    <row r="249" spans="1:65" s="2" customFormat="1" ht="29.25">
      <c r="A249" s="33"/>
      <c r="B249" s="34"/>
      <c r="C249" s="33"/>
      <c r="D249" s="163" t="s">
        <v>143</v>
      </c>
      <c r="E249" s="33"/>
      <c r="F249" s="164" t="s">
        <v>363</v>
      </c>
      <c r="G249" s="33"/>
      <c r="H249" s="33"/>
      <c r="I249" s="165"/>
      <c r="J249" s="33"/>
      <c r="K249" s="33"/>
      <c r="L249" s="34"/>
      <c r="M249" s="166"/>
      <c r="N249" s="167"/>
      <c r="O249" s="59"/>
      <c r="P249" s="59"/>
      <c r="Q249" s="59"/>
      <c r="R249" s="59"/>
      <c r="S249" s="59"/>
      <c r="T249" s="60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143</v>
      </c>
      <c r="AU249" s="18" t="s">
        <v>89</v>
      </c>
    </row>
    <row r="250" spans="1:65" s="14" customFormat="1" ht="11.25">
      <c r="B250" s="179"/>
      <c r="D250" s="163" t="s">
        <v>230</v>
      </c>
      <c r="E250" s="180" t="s">
        <v>1</v>
      </c>
      <c r="F250" s="181" t="s">
        <v>364</v>
      </c>
      <c r="H250" s="182">
        <v>52.08</v>
      </c>
      <c r="I250" s="183"/>
      <c r="L250" s="179"/>
      <c r="M250" s="184"/>
      <c r="N250" s="185"/>
      <c r="O250" s="185"/>
      <c r="P250" s="185"/>
      <c r="Q250" s="185"/>
      <c r="R250" s="185"/>
      <c r="S250" s="185"/>
      <c r="T250" s="186"/>
      <c r="AT250" s="180" t="s">
        <v>230</v>
      </c>
      <c r="AU250" s="180" t="s">
        <v>89</v>
      </c>
      <c r="AV250" s="14" t="s">
        <v>89</v>
      </c>
      <c r="AW250" s="14" t="s">
        <v>35</v>
      </c>
      <c r="AX250" s="14" t="s">
        <v>80</v>
      </c>
      <c r="AY250" s="180" t="s">
        <v>135</v>
      </c>
    </row>
    <row r="251" spans="1:65" s="15" customFormat="1" ht="11.25">
      <c r="B251" s="187"/>
      <c r="D251" s="163" t="s">
        <v>230</v>
      </c>
      <c r="E251" s="188" t="s">
        <v>1</v>
      </c>
      <c r="F251" s="189" t="s">
        <v>233</v>
      </c>
      <c r="H251" s="190">
        <v>52.08</v>
      </c>
      <c r="I251" s="191"/>
      <c r="L251" s="187"/>
      <c r="M251" s="192"/>
      <c r="N251" s="193"/>
      <c r="O251" s="193"/>
      <c r="P251" s="193"/>
      <c r="Q251" s="193"/>
      <c r="R251" s="193"/>
      <c r="S251" s="193"/>
      <c r="T251" s="194"/>
      <c r="AT251" s="188" t="s">
        <v>230</v>
      </c>
      <c r="AU251" s="188" t="s">
        <v>89</v>
      </c>
      <c r="AV251" s="15" t="s">
        <v>134</v>
      </c>
      <c r="AW251" s="15" t="s">
        <v>35</v>
      </c>
      <c r="AX251" s="15" t="s">
        <v>87</v>
      </c>
      <c r="AY251" s="188" t="s">
        <v>135</v>
      </c>
    </row>
    <row r="252" spans="1:65" s="2" customFormat="1" ht="24.2" customHeight="1">
      <c r="A252" s="33"/>
      <c r="B252" s="149"/>
      <c r="C252" s="150" t="s">
        <v>365</v>
      </c>
      <c r="D252" s="150" t="s">
        <v>138</v>
      </c>
      <c r="E252" s="151" t="s">
        <v>366</v>
      </c>
      <c r="F252" s="152" t="s">
        <v>367</v>
      </c>
      <c r="G252" s="153" t="s">
        <v>226</v>
      </c>
      <c r="H252" s="154">
        <v>322.39999999999998</v>
      </c>
      <c r="I252" s="155"/>
      <c r="J252" s="156">
        <f>ROUND(I252*H252,2)</f>
        <v>0</v>
      </c>
      <c r="K252" s="152" t="s">
        <v>227</v>
      </c>
      <c r="L252" s="34"/>
      <c r="M252" s="157" t="s">
        <v>1</v>
      </c>
      <c r="N252" s="158" t="s">
        <v>45</v>
      </c>
      <c r="O252" s="59"/>
      <c r="P252" s="159">
        <f>O252*H252</f>
        <v>0</v>
      </c>
      <c r="Q252" s="159">
        <v>1.7000000000000001E-4</v>
      </c>
      <c r="R252" s="159">
        <f>Q252*H252</f>
        <v>5.4808000000000003E-2</v>
      </c>
      <c r="S252" s="159">
        <v>0</v>
      </c>
      <c r="T252" s="16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1" t="s">
        <v>134</v>
      </c>
      <c r="AT252" s="161" t="s">
        <v>138</v>
      </c>
      <c r="AU252" s="161" t="s">
        <v>89</v>
      </c>
      <c r="AY252" s="18" t="s">
        <v>135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8" t="s">
        <v>87</v>
      </c>
      <c r="BK252" s="162">
        <f>ROUND(I252*H252,2)</f>
        <v>0</v>
      </c>
      <c r="BL252" s="18" t="s">
        <v>134</v>
      </c>
      <c r="BM252" s="161" t="s">
        <v>368</v>
      </c>
    </row>
    <row r="253" spans="1:65" s="2" customFormat="1" ht="19.5">
      <c r="A253" s="33"/>
      <c r="B253" s="34"/>
      <c r="C253" s="33"/>
      <c r="D253" s="163" t="s">
        <v>143</v>
      </c>
      <c r="E253" s="33"/>
      <c r="F253" s="164" t="s">
        <v>369</v>
      </c>
      <c r="G253" s="33"/>
      <c r="H253" s="33"/>
      <c r="I253" s="165"/>
      <c r="J253" s="33"/>
      <c r="K253" s="33"/>
      <c r="L253" s="34"/>
      <c r="M253" s="166"/>
      <c r="N253" s="167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143</v>
      </c>
      <c r="AU253" s="18" t="s">
        <v>89</v>
      </c>
    </row>
    <row r="254" spans="1:65" s="14" customFormat="1" ht="11.25">
      <c r="B254" s="179"/>
      <c r="D254" s="163" t="s">
        <v>230</v>
      </c>
      <c r="E254" s="180" t="s">
        <v>1</v>
      </c>
      <c r="F254" s="181" t="s">
        <v>370</v>
      </c>
      <c r="H254" s="182">
        <v>322.39999999999998</v>
      </c>
      <c r="I254" s="183"/>
      <c r="L254" s="179"/>
      <c r="M254" s="184"/>
      <c r="N254" s="185"/>
      <c r="O254" s="185"/>
      <c r="P254" s="185"/>
      <c r="Q254" s="185"/>
      <c r="R254" s="185"/>
      <c r="S254" s="185"/>
      <c r="T254" s="186"/>
      <c r="AT254" s="180" t="s">
        <v>230</v>
      </c>
      <c r="AU254" s="180" t="s">
        <v>89</v>
      </c>
      <c r="AV254" s="14" t="s">
        <v>89</v>
      </c>
      <c r="AW254" s="14" t="s">
        <v>35</v>
      </c>
      <c r="AX254" s="14" t="s">
        <v>80</v>
      </c>
      <c r="AY254" s="180" t="s">
        <v>135</v>
      </c>
    </row>
    <row r="255" spans="1:65" s="15" customFormat="1" ht="11.25">
      <c r="B255" s="187"/>
      <c r="D255" s="163" t="s">
        <v>230</v>
      </c>
      <c r="E255" s="188" t="s">
        <v>1</v>
      </c>
      <c r="F255" s="189" t="s">
        <v>233</v>
      </c>
      <c r="H255" s="190">
        <v>322.39999999999998</v>
      </c>
      <c r="I255" s="191"/>
      <c r="L255" s="187"/>
      <c r="M255" s="192"/>
      <c r="N255" s="193"/>
      <c r="O255" s="193"/>
      <c r="P255" s="193"/>
      <c r="Q255" s="193"/>
      <c r="R255" s="193"/>
      <c r="S255" s="193"/>
      <c r="T255" s="194"/>
      <c r="AT255" s="188" t="s">
        <v>230</v>
      </c>
      <c r="AU255" s="188" t="s">
        <v>89</v>
      </c>
      <c r="AV255" s="15" t="s">
        <v>134</v>
      </c>
      <c r="AW255" s="15" t="s">
        <v>35</v>
      </c>
      <c r="AX255" s="15" t="s">
        <v>87</v>
      </c>
      <c r="AY255" s="188" t="s">
        <v>135</v>
      </c>
    </row>
    <row r="256" spans="1:65" s="2" customFormat="1" ht="24.2" customHeight="1">
      <c r="A256" s="33"/>
      <c r="B256" s="149"/>
      <c r="C256" s="195" t="s">
        <v>371</v>
      </c>
      <c r="D256" s="195" t="s">
        <v>331</v>
      </c>
      <c r="E256" s="196" t="s">
        <v>372</v>
      </c>
      <c r="F256" s="197" t="s">
        <v>373</v>
      </c>
      <c r="G256" s="198" t="s">
        <v>226</v>
      </c>
      <c r="H256" s="199">
        <v>386.88</v>
      </c>
      <c r="I256" s="200"/>
      <c r="J256" s="201">
        <f>ROUND(I256*H256,2)</f>
        <v>0</v>
      </c>
      <c r="K256" s="197" t="s">
        <v>227</v>
      </c>
      <c r="L256" s="202"/>
      <c r="M256" s="203" t="s">
        <v>1</v>
      </c>
      <c r="N256" s="204" t="s">
        <v>45</v>
      </c>
      <c r="O256" s="59"/>
      <c r="P256" s="159">
        <f>O256*H256</f>
        <v>0</v>
      </c>
      <c r="Q256" s="159">
        <v>2.0000000000000001E-4</v>
      </c>
      <c r="R256" s="159">
        <f>Q256*H256</f>
        <v>7.7376E-2</v>
      </c>
      <c r="S256" s="159">
        <v>0</v>
      </c>
      <c r="T256" s="16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1" t="s">
        <v>173</v>
      </c>
      <c r="AT256" s="161" t="s">
        <v>331</v>
      </c>
      <c r="AU256" s="161" t="s">
        <v>89</v>
      </c>
      <c r="AY256" s="18" t="s">
        <v>135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8" t="s">
        <v>87</v>
      </c>
      <c r="BK256" s="162">
        <f>ROUND(I256*H256,2)</f>
        <v>0</v>
      </c>
      <c r="BL256" s="18" t="s">
        <v>134</v>
      </c>
      <c r="BM256" s="161" t="s">
        <v>374</v>
      </c>
    </row>
    <row r="257" spans="1:65" s="2" customFormat="1" ht="19.5">
      <c r="A257" s="33"/>
      <c r="B257" s="34"/>
      <c r="C257" s="33"/>
      <c r="D257" s="163" t="s">
        <v>143</v>
      </c>
      <c r="E257" s="33"/>
      <c r="F257" s="164" t="s">
        <v>373</v>
      </c>
      <c r="G257" s="33"/>
      <c r="H257" s="33"/>
      <c r="I257" s="165"/>
      <c r="J257" s="33"/>
      <c r="K257" s="33"/>
      <c r="L257" s="34"/>
      <c r="M257" s="166"/>
      <c r="N257" s="167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143</v>
      </c>
      <c r="AU257" s="18" t="s">
        <v>89</v>
      </c>
    </row>
    <row r="258" spans="1:65" s="14" customFormat="1" ht="11.25">
      <c r="B258" s="179"/>
      <c r="D258" s="163" t="s">
        <v>230</v>
      </c>
      <c r="E258" s="180" t="s">
        <v>1</v>
      </c>
      <c r="F258" s="181" t="s">
        <v>375</v>
      </c>
      <c r="H258" s="182">
        <v>386.88</v>
      </c>
      <c r="I258" s="183"/>
      <c r="L258" s="179"/>
      <c r="M258" s="184"/>
      <c r="N258" s="185"/>
      <c r="O258" s="185"/>
      <c r="P258" s="185"/>
      <c r="Q258" s="185"/>
      <c r="R258" s="185"/>
      <c r="S258" s="185"/>
      <c r="T258" s="186"/>
      <c r="AT258" s="180" t="s">
        <v>230</v>
      </c>
      <c r="AU258" s="180" t="s">
        <v>89</v>
      </c>
      <c r="AV258" s="14" t="s">
        <v>89</v>
      </c>
      <c r="AW258" s="14" t="s">
        <v>35</v>
      </c>
      <c r="AX258" s="14" t="s">
        <v>80</v>
      </c>
      <c r="AY258" s="180" t="s">
        <v>135</v>
      </c>
    </row>
    <row r="259" spans="1:65" s="15" customFormat="1" ht="11.25">
      <c r="B259" s="187"/>
      <c r="D259" s="163" t="s">
        <v>230</v>
      </c>
      <c r="E259" s="188" t="s">
        <v>1</v>
      </c>
      <c r="F259" s="189" t="s">
        <v>233</v>
      </c>
      <c r="H259" s="190">
        <v>386.88</v>
      </c>
      <c r="I259" s="191"/>
      <c r="L259" s="187"/>
      <c r="M259" s="192"/>
      <c r="N259" s="193"/>
      <c r="O259" s="193"/>
      <c r="P259" s="193"/>
      <c r="Q259" s="193"/>
      <c r="R259" s="193"/>
      <c r="S259" s="193"/>
      <c r="T259" s="194"/>
      <c r="AT259" s="188" t="s">
        <v>230</v>
      </c>
      <c r="AU259" s="188" t="s">
        <v>89</v>
      </c>
      <c r="AV259" s="15" t="s">
        <v>134</v>
      </c>
      <c r="AW259" s="15" t="s">
        <v>35</v>
      </c>
      <c r="AX259" s="15" t="s">
        <v>87</v>
      </c>
      <c r="AY259" s="188" t="s">
        <v>135</v>
      </c>
    </row>
    <row r="260" spans="1:65" s="2" customFormat="1" ht="37.9" customHeight="1">
      <c r="A260" s="33"/>
      <c r="B260" s="149"/>
      <c r="C260" s="150" t="s">
        <v>376</v>
      </c>
      <c r="D260" s="150" t="s">
        <v>138</v>
      </c>
      <c r="E260" s="151" t="s">
        <v>377</v>
      </c>
      <c r="F260" s="152" t="s">
        <v>378</v>
      </c>
      <c r="G260" s="153" t="s">
        <v>379</v>
      </c>
      <c r="H260" s="154">
        <v>124</v>
      </c>
      <c r="I260" s="155"/>
      <c r="J260" s="156">
        <f>ROUND(I260*H260,2)</f>
        <v>0</v>
      </c>
      <c r="K260" s="152" t="s">
        <v>227</v>
      </c>
      <c r="L260" s="34"/>
      <c r="M260" s="157" t="s">
        <v>1</v>
      </c>
      <c r="N260" s="158" t="s">
        <v>45</v>
      </c>
      <c r="O260" s="59"/>
      <c r="P260" s="159">
        <f>O260*H260</f>
        <v>0</v>
      </c>
      <c r="Q260" s="159">
        <v>0.27411000000000002</v>
      </c>
      <c r="R260" s="159">
        <f>Q260*H260</f>
        <v>33.989640000000001</v>
      </c>
      <c r="S260" s="159">
        <v>0</v>
      </c>
      <c r="T260" s="160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61" t="s">
        <v>134</v>
      </c>
      <c r="AT260" s="161" t="s">
        <v>138</v>
      </c>
      <c r="AU260" s="161" t="s">
        <v>89</v>
      </c>
      <c r="AY260" s="18" t="s">
        <v>135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8" t="s">
        <v>87</v>
      </c>
      <c r="BK260" s="162">
        <f>ROUND(I260*H260,2)</f>
        <v>0</v>
      </c>
      <c r="BL260" s="18" t="s">
        <v>134</v>
      </c>
      <c r="BM260" s="161" t="s">
        <v>380</v>
      </c>
    </row>
    <row r="261" spans="1:65" s="2" customFormat="1" ht="39">
      <c r="A261" s="33"/>
      <c r="B261" s="34"/>
      <c r="C261" s="33"/>
      <c r="D261" s="163" t="s">
        <v>143</v>
      </c>
      <c r="E261" s="33"/>
      <c r="F261" s="164" t="s">
        <v>381</v>
      </c>
      <c r="G261" s="33"/>
      <c r="H261" s="33"/>
      <c r="I261" s="165"/>
      <c r="J261" s="33"/>
      <c r="K261" s="33"/>
      <c r="L261" s="34"/>
      <c r="M261" s="166"/>
      <c r="N261" s="167"/>
      <c r="O261" s="59"/>
      <c r="P261" s="59"/>
      <c r="Q261" s="59"/>
      <c r="R261" s="59"/>
      <c r="S261" s="59"/>
      <c r="T261" s="60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8" t="s">
        <v>143</v>
      </c>
      <c r="AU261" s="18" t="s">
        <v>89</v>
      </c>
    </row>
    <row r="262" spans="1:65" s="13" customFormat="1" ht="11.25">
      <c r="B262" s="172"/>
      <c r="D262" s="163" t="s">
        <v>230</v>
      </c>
      <c r="E262" s="173" t="s">
        <v>1</v>
      </c>
      <c r="F262" s="174" t="s">
        <v>382</v>
      </c>
      <c r="H262" s="173" t="s">
        <v>1</v>
      </c>
      <c r="I262" s="175"/>
      <c r="L262" s="172"/>
      <c r="M262" s="176"/>
      <c r="N262" s="177"/>
      <c r="O262" s="177"/>
      <c r="P262" s="177"/>
      <c r="Q262" s="177"/>
      <c r="R262" s="177"/>
      <c r="S262" s="177"/>
      <c r="T262" s="178"/>
      <c r="AT262" s="173" t="s">
        <v>230</v>
      </c>
      <c r="AU262" s="173" t="s">
        <v>89</v>
      </c>
      <c r="AV262" s="13" t="s">
        <v>87</v>
      </c>
      <c r="AW262" s="13" t="s">
        <v>35</v>
      </c>
      <c r="AX262" s="13" t="s">
        <v>80</v>
      </c>
      <c r="AY262" s="173" t="s">
        <v>135</v>
      </c>
    </row>
    <row r="263" spans="1:65" s="14" customFormat="1" ht="11.25">
      <c r="B263" s="179"/>
      <c r="D263" s="163" t="s">
        <v>230</v>
      </c>
      <c r="E263" s="180" t="s">
        <v>1</v>
      </c>
      <c r="F263" s="181" t="s">
        <v>383</v>
      </c>
      <c r="H263" s="182">
        <v>62</v>
      </c>
      <c r="I263" s="183"/>
      <c r="L263" s="179"/>
      <c r="M263" s="184"/>
      <c r="N263" s="185"/>
      <c r="O263" s="185"/>
      <c r="P263" s="185"/>
      <c r="Q263" s="185"/>
      <c r="R263" s="185"/>
      <c r="S263" s="185"/>
      <c r="T263" s="186"/>
      <c r="AT263" s="180" t="s">
        <v>230</v>
      </c>
      <c r="AU263" s="180" t="s">
        <v>89</v>
      </c>
      <c r="AV263" s="14" t="s">
        <v>89</v>
      </c>
      <c r="AW263" s="14" t="s">
        <v>35</v>
      </c>
      <c r="AX263" s="14" t="s">
        <v>80</v>
      </c>
      <c r="AY263" s="180" t="s">
        <v>135</v>
      </c>
    </row>
    <row r="264" spans="1:65" s="14" customFormat="1" ht="11.25">
      <c r="B264" s="179"/>
      <c r="D264" s="163" t="s">
        <v>230</v>
      </c>
      <c r="E264" s="180" t="s">
        <v>1</v>
      </c>
      <c r="F264" s="181" t="s">
        <v>383</v>
      </c>
      <c r="H264" s="182">
        <v>62</v>
      </c>
      <c r="I264" s="183"/>
      <c r="L264" s="179"/>
      <c r="M264" s="184"/>
      <c r="N264" s="185"/>
      <c r="O264" s="185"/>
      <c r="P264" s="185"/>
      <c r="Q264" s="185"/>
      <c r="R264" s="185"/>
      <c r="S264" s="185"/>
      <c r="T264" s="186"/>
      <c r="AT264" s="180" t="s">
        <v>230</v>
      </c>
      <c r="AU264" s="180" t="s">
        <v>89</v>
      </c>
      <c r="AV264" s="14" t="s">
        <v>89</v>
      </c>
      <c r="AW264" s="14" t="s">
        <v>35</v>
      </c>
      <c r="AX264" s="14" t="s">
        <v>80</v>
      </c>
      <c r="AY264" s="180" t="s">
        <v>135</v>
      </c>
    </row>
    <row r="265" spans="1:65" s="15" customFormat="1" ht="11.25">
      <c r="B265" s="187"/>
      <c r="D265" s="163" t="s">
        <v>230</v>
      </c>
      <c r="E265" s="188" t="s">
        <v>1</v>
      </c>
      <c r="F265" s="189" t="s">
        <v>233</v>
      </c>
      <c r="H265" s="190">
        <v>124</v>
      </c>
      <c r="I265" s="191"/>
      <c r="L265" s="187"/>
      <c r="M265" s="192"/>
      <c r="N265" s="193"/>
      <c r="O265" s="193"/>
      <c r="P265" s="193"/>
      <c r="Q265" s="193"/>
      <c r="R265" s="193"/>
      <c r="S265" s="193"/>
      <c r="T265" s="194"/>
      <c r="AT265" s="188" t="s">
        <v>230</v>
      </c>
      <c r="AU265" s="188" t="s">
        <v>89</v>
      </c>
      <c r="AV265" s="15" t="s">
        <v>134</v>
      </c>
      <c r="AW265" s="15" t="s">
        <v>35</v>
      </c>
      <c r="AX265" s="15" t="s">
        <v>87</v>
      </c>
      <c r="AY265" s="188" t="s">
        <v>135</v>
      </c>
    </row>
    <row r="266" spans="1:65" s="2" customFormat="1" ht="16.5" customHeight="1">
      <c r="A266" s="33"/>
      <c r="B266" s="149"/>
      <c r="C266" s="150" t="s">
        <v>384</v>
      </c>
      <c r="D266" s="150" t="s">
        <v>138</v>
      </c>
      <c r="E266" s="151" t="s">
        <v>385</v>
      </c>
      <c r="F266" s="152" t="s">
        <v>386</v>
      </c>
      <c r="G266" s="153" t="s">
        <v>242</v>
      </c>
      <c r="H266" s="154">
        <v>124.44499999999999</v>
      </c>
      <c r="I266" s="155"/>
      <c r="J266" s="156">
        <f>ROUND(I266*H266,2)</f>
        <v>0</v>
      </c>
      <c r="K266" s="152" t="s">
        <v>227</v>
      </c>
      <c r="L266" s="34"/>
      <c r="M266" s="157" t="s">
        <v>1</v>
      </c>
      <c r="N266" s="158" t="s">
        <v>45</v>
      </c>
      <c r="O266" s="59"/>
      <c r="P266" s="159">
        <f>O266*H266</f>
        <v>0</v>
      </c>
      <c r="Q266" s="159">
        <v>2.2563422040000001</v>
      </c>
      <c r="R266" s="159">
        <f>Q266*H266</f>
        <v>280.79050557677999</v>
      </c>
      <c r="S266" s="159">
        <v>0</v>
      </c>
      <c r="T266" s="16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1" t="s">
        <v>134</v>
      </c>
      <c r="AT266" s="161" t="s">
        <v>138</v>
      </c>
      <c r="AU266" s="161" t="s">
        <v>89</v>
      </c>
      <c r="AY266" s="18" t="s">
        <v>135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8" t="s">
        <v>87</v>
      </c>
      <c r="BK266" s="162">
        <f>ROUND(I266*H266,2)</f>
        <v>0</v>
      </c>
      <c r="BL266" s="18" t="s">
        <v>134</v>
      </c>
      <c r="BM266" s="161" t="s">
        <v>387</v>
      </c>
    </row>
    <row r="267" spans="1:65" s="2" customFormat="1" ht="19.5">
      <c r="A267" s="33"/>
      <c r="B267" s="34"/>
      <c r="C267" s="33"/>
      <c r="D267" s="163" t="s">
        <v>143</v>
      </c>
      <c r="E267" s="33"/>
      <c r="F267" s="164" t="s">
        <v>388</v>
      </c>
      <c r="G267" s="33"/>
      <c r="H267" s="33"/>
      <c r="I267" s="165"/>
      <c r="J267" s="33"/>
      <c r="K267" s="33"/>
      <c r="L267" s="34"/>
      <c r="M267" s="166"/>
      <c r="N267" s="167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143</v>
      </c>
      <c r="AU267" s="18" t="s">
        <v>89</v>
      </c>
    </row>
    <row r="268" spans="1:65" s="13" customFormat="1" ht="11.25">
      <c r="B268" s="172"/>
      <c r="D268" s="163" t="s">
        <v>230</v>
      </c>
      <c r="E268" s="173" t="s">
        <v>1</v>
      </c>
      <c r="F268" s="174" t="s">
        <v>389</v>
      </c>
      <c r="H268" s="173" t="s">
        <v>1</v>
      </c>
      <c r="I268" s="175"/>
      <c r="L268" s="172"/>
      <c r="M268" s="176"/>
      <c r="N268" s="177"/>
      <c r="O268" s="177"/>
      <c r="P268" s="177"/>
      <c r="Q268" s="177"/>
      <c r="R268" s="177"/>
      <c r="S268" s="177"/>
      <c r="T268" s="178"/>
      <c r="AT268" s="173" t="s">
        <v>230</v>
      </c>
      <c r="AU268" s="173" t="s">
        <v>89</v>
      </c>
      <c r="AV268" s="13" t="s">
        <v>87</v>
      </c>
      <c r="AW268" s="13" t="s">
        <v>35</v>
      </c>
      <c r="AX268" s="13" t="s">
        <v>80</v>
      </c>
      <c r="AY268" s="173" t="s">
        <v>135</v>
      </c>
    </row>
    <row r="269" spans="1:65" s="13" customFormat="1" ht="11.25">
      <c r="B269" s="172"/>
      <c r="D269" s="163" t="s">
        <v>230</v>
      </c>
      <c r="E269" s="173" t="s">
        <v>1</v>
      </c>
      <c r="F269" s="174" t="s">
        <v>390</v>
      </c>
      <c r="H269" s="173" t="s">
        <v>1</v>
      </c>
      <c r="I269" s="175"/>
      <c r="L269" s="172"/>
      <c r="M269" s="176"/>
      <c r="N269" s="177"/>
      <c r="O269" s="177"/>
      <c r="P269" s="177"/>
      <c r="Q269" s="177"/>
      <c r="R269" s="177"/>
      <c r="S269" s="177"/>
      <c r="T269" s="178"/>
      <c r="AT269" s="173" t="s">
        <v>230</v>
      </c>
      <c r="AU269" s="173" t="s">
        <v>89</v>
      </c>
      <c r="AV269" s="13" t="s">
        <v>87</v>
      </c>
      <c r="AW269" s="13" t="s">
        <v>35</v>
      </c>
      <c r="AX269" s="13" t="s">
        <v>80</v>
      </c>
      <c r="AY269" s="173" t="s">
        <v>135</v>
      </c>
    </row>
    <row r="270" spans="1:65" s="14" customFormat="1" ht="11.25">
      <c r="B270" s="179"/>
      <c r="D270" s="163" t="s">
        <v>230</v>
      </c>
      <c r="E270" s="180" t="s">
        <v>1</v>
      </c>
      <c r="F270" s="181" t="s">
        <v>391</v>
      </c>
      <c r="H270" s="182">
        <v>11.696</v>
      </c>
      <c r="I270" s="183"/>
      <c r="L270" s="179"/>
      <c r="M270" s="184"/>
      <c r="N270" s="185"/>
      <c r="O270" s="185"/>
      <c r="P270" s="185"/>
      <c r="Q270" s="185"/>
      <c r="R270" s="185"/>
      <c r="S270" s="185"/>
      <c r="T270" s="186"/>
      <c r="AT270" s="180" t="s">
        <v>230</v>
      </c>
      <c r="AU270" s="180" t="s">
        <v>89</v>
      </c>
      <c r="AV270" s="14" t="s">
        <v>89</v>
      </c>
      <c r="AW270" s="14" t="s">
        <v>35</v>
      </c>
      <c r="AX270" s="14" t="s">
        <v>80</v>
      </c>
      <c r="AY270" s="180" t="s">
        <v>135</v>
      </c>
    </row>
    <row r="271" spans="1:65" s="13" customFormat="1" ht="11.25">
      <c r="B271" s="172"/>
      <c r="D271" s="163" t="s">
        <v>230</v>
      </c>
      <c r="E271" s="173" t="s">
        <v>1</v>
      </c>
      <c r="F271" s="174" t="s">
        <v>392</v>
      </c>
      <c r="H271" s="173" t="s">
        <v>1</v>
      </c>
      <c r="I271" s="175"/>
      <c r="L271" s="172"/>
      <c r="M271" s="176"/>
      <c r="N271" s="177"/>
      <c r="O271" s="177"/>
      <c r="P271" s="177"/>
      <c r="Q271" s="177"/>
      <c r="R271" s="177"/>
      <c r="S271" s="177"/>
      <c r="T271" s="178"/>
      <c r="AT271" s="173" t="s">
        <v>230</v>
      </c>
      <c r="AU271" s="173" t="s">
        <v>89</v>
      </c>
      <c r="AV271" s="13" t="s">
        <v>87</v>
      </c>
      <c r="AW271" s="13" t="s">
        <v>35</v>
      </c>
      <c r="AX271" s="13" t="s">
        <v>80</v>
      </c>
      <c r="AY271" s="173" t="s">
        <v>135</v>
      </c>
    </row>
    <row r="272" spans="1:65" s="14" customFormat="1" ht="11.25">
      <c r="B272" s="179"/>
      <c r="D272" s="163" t="s">
        <v>230</v>
      </c>
      <c r="E272" s="180" t="s">
        <v>1</v>
      </c>
      <c r="F272" s="181" t="s">
        <v>393</v>
      </c>
      <c r="H272" s="182">
        <v>62.654000000000003</v>
      </c>
      <c r="I272" s="183"/>
      <c r="L272" s="179"/>
      <c r="M272" s="184"/>
      <c r="N272" s="185"/>
      <c r="O272" s="185"/>
      <c r="P272" s="185"/>
      <c r="Q272" s="185"/>
      <c r="R272" s="185"/>
      <c r="S272" s="185"/>
      <c r="T272" s="186"/>
      <c r="AT272" s="180" t="s">
        <v>230</v>
      </c>
      <c r="AU272" s="180" t="s">
        <v>89</v>
      </c>
      <c r="AV272" s="14" t="s">
        <v>89</v>
      </c>
      <c r="AW272" s="14" t="s">
        <v>35</v>
      </c>
      <c r="AX272" s="14" t="s">
        <v>80</v>
      </c>
      <c r="AY272" s="180" t="s">
        <v>135</v>
      </c>
    </row>
    <row r="273" spans="1:65" s="13" customFormat="1" ht="11.25">
      <c r="B273" s="172"/>
      <c r="D273" s="163" t="s">
        <v>230</v>
      </c>
      <c r="E273" s="173" t="s">
        <v>1</v>
      </c>
      <c r="F273" s="174" t="s">
        <v>394</v>
      </c>
      <c r="H273" s="173" t="s">
        <v>1</v>
      </c>
      <c r="I273" s="175"/>
      <c r="L273" s="172"/>
      <c r="M273" s="176"/>
      <c r="N273" s="177"/>
      <c r="O273" s="177"/>
      <c r="P273" s="177"/>
      <c r="Q273" s="177"/>
      <c r="R273" s="177"/>
      <c r="S273" s="177"/>
      <c r="T273" s="178"/>
      <c r="AT273" s="173" t="s">
        <v>230</v>
      </c>
      <c r="AU273" s="173" t="s">
        <v>89</v>
      </c>
      <c r="AV273" s="13" t="s">
        <v>87</v>
      </c>
      <c r="AW273" s="13" t="s">
        <v>35</v>
      </c>
      <c r="AX273" s="13" t="s">
        <v>80</v>
      </c>
      <c r="AY273" s="173" t="s">
        <v>135</v>
      </c>
    </row>
    <row r="274" spans="1:65" s="14" customFormat="1" ht="11.25">
      <c r="B274" s="179"/>
      <c r="D274" s="163" t="s">
        <v>230</v>
      </c>
      <c r="E274" s="180" t="s">
        <v>1</v>
      </c>
      <c r="F274" s="181" t="s">
        <v>395</v>
      </c>
      <c r="H274" s="182">
        <v>14.773999999999999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230</v>
      </c>
      <c r="AU274" s="180" t="s">
        <v>89</v>
      </c>
      <c r="AV274" s="14" t="s">
        <v>89</v>
      </c>
      <c r="AW274" s="14" t="s">
        <v>35</v>
      </c>
      <c r="AX274" s="14" t="s">
        <v>80</v>
      </c>
      <c r="AY274" s="180" t="s">
        <v>135</v>
      </c>
    </row>
    <row r="275" spans="1:65" s="13" customFormat="1" ht="11.25">
      <c r="B275" s="172"/>
      <c r="D275" s="163" t="s">
        <v>230</v>
      </c>
      <c r="E275" s="173" t="s">
        <v>1</v>
      </c>
      <c r="F275" s="174" t="s">
        <v>396</v>
      </c>
      <c r="H275" s="173" t="s">
        <v>1</v>
      </c>
      <c r="I275" s="175"/>
      <c r="L275" s="172"/>
      <c r="M275" s="176"/>
      <c r="N275" s="177"/>
      <c r="O275" s="177"/>
      <c r="P275" s="177"/>
      <c r="Q275" s="177"/>
      <c r="R275" s="177"/>
      <c r="S275" s="177"/>
      <c r="T275" s="178"/>
      <c r="AT275" s="173" t="s">
        <v>230</v>
      </c>
      <c r="AU275" s="173" t="s">
        <v>89</v>
      </c>
      <c r="AV275" s="13" t="s">
        <v>87</v>
      </c>
      <c r="AW275" s="13" t="s">
        <v>35</v>
      </c>
      <c r="AX275" s="13" t="s">
        <v>80</v>
      </c>
      <c r="AY275" s="173" t="s">
        <v>135</v>
      </c>
    </row>
    <row r="276" spans="1:65" s="14" customFormat="1" ht="11.25">
      <c r="B276" s="179"/>
      <c r="D276" s="163" t="s">
        <v>230</v>
      </c>
      <c r="E276" s="180" t="s">
        <v>1</v>
      </c>
      <c r="F276" s="181" t="s">
        <v>397</v>
      </c>
      <c r="H276" s="182">
        <v>9.234</v>
      </c>
      <c r="I276" s="183"/>
      <c r="L276" s="179"/>
      <c r="M276" s="184"/>
      <c r="N276" s="185"/>
      <c r="O276" s="185"/>
      <c r="P276" s="185"/>
      <c r="Q276" s="185"/>
      <c r="R276" s="185"/>
      <c r="S276" s="185"/>
      <c r="T276" s="186"/>
      <c r="AT276" s="180" t="s">
        <v>230</v>
      </c>
      <c r="AU276" s="180" t="s">
        <v>89</v>
      </c>
      <c r="AV276" s="14" t="s">
        <v>89</v>
      </c>
      <c r="AW276" s="14" t="s">
        <v>35</v>
      </c>
      <c r="AX276" s="14" t="s">
        <v>80</v>
      </c>
      <c r="AY276" s="180" t="s">
        <v>135</v>
      </c>
    </row>
    <row r="277" spans="1:65" s="14" customFormat="1" ht="11.25">
      <c r="B277" s="179"/>
      <c r="D277" s="163" t="s">
        <v>230</v>
      </c>
      <c r="E277" s="180" t="s">
        <v>1</v>
      </c>
      <c r="F277" s="181" t="s">
        <v>395</v>
      </c>
      <c r="H277" s="182">
        <v>14.773999999999999</v>
      </c>
      <c r="I277" s="183"/>
      <c r="L277" s="179"/>
      <c r="M277" s="184"/>
      <c r="N277" s="185"/>
      <c r="O277" s="185"/>
      <c r="P277" s="185"/>
      <c r="Q277" s="185"/>
      <c r="R277" s="185"/>
      <c r="S277" s="185"/>
      <c r="T277" s="186"/>
      <c r="AT277" s="180" t="s">
        <v>230</v>
      </c>
      <c r="AU277" s="180" t="s">
        <v>89</v>
      </c>
      <c r="AV277" s="14" t="s">
        <v>89</v>
      </c>
      <c r="AW277" s="14" t="s">
        <v>35</v>
      </c>
      <c r="AX277" s="14" t="s">
        <v>80</v>
      </c>
      <c r="AY277" s="180" t="s">
        <v>135</v>
      </c>
    </row>
    <row r="278" spans="1:65" s="16" customFormat="1" ht="11.25">
      <c r="B278" s="205"/>
      <c r="D278" s="163" t="s">
        <v>230</v>
      </c>
      <c r="E278" s="206" t="s">
        <v>1</v>
      </c>
      <c r="F278" s="207" t="s">
        <v>398</v>
      </c>
      <c r="H278" s="208">
        <v>113.13200000000001</v>
      </c>
      <c r="I278" s="209"/>
      <c r="L278" s="205"/>
      <c r="M278" s="210"/>
      <c r="N278" s="211"/>
      <c r="O278" s="211"/>
      <c r="P278" s="211"/>
      <c r="Q278" s="211"/>
      <c r="R278" s="211"/>
      <c r="S278" s="211"/>
      <c r="T278" s="212"/>
      <c r="AT278" s="206" t="s">
        <v>230</v>
      </c>
      <c r="AU278" s="206" t="s">
        <v>89</v>
      </c>
      <c r="AV278" s="16" t="s">
        <v>149</v>
      </c>
      <c r="AW278" s="16" t="s">
        <v>35</v>
      </c>
      <c r="AX278" s="16" t="s">
        <v>80</v>
      </c>
      <c r="AY278" s="206" t="s">
        <v>135</v>
      </c>
    </row>
    <row r="279" spans="1:65" s="14" customFormat="1" ht="11.25">
      <c r="B279" s="179"/>
      <c r="D279" s="163" t="s">
        <v>230</v>
      </c>
      <c r="E279" s="180" t="s">
        <v>1</v>
      </c>
      <c r="F279" s="181" t="s">
        <v>399</v>
      </c>
      <c r="H279" s="182">
        <v>11.313000000000001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230</v>
      </c>
      <c r="AU279" s="180" t="s">
        <v>89</v>
      </c>
      <c r="AV279" s="14" t="s">
        <v>89</v>
      </c>
      <c r="AW279" s="14" t="s">
        <v>35</v>
      </c>
      <c r="AX279" s="14" t="s">
        <v>80</v>
      </c>
      <c r="AY279" s="180" t="s">
        <v>135</v>
      </c>
    </row>
    <row r="280" spans="1:65" s="15" customFormat="1" ht="11.25">
      <c r="B280" s="187"/>
      <c r="D280" s="163" t="s">
        <v>230</v>
      </c>
      <c r="E280" s="188" t="s">
        <v>1</v>
      </c>
      <c r="F280" s="189" t="s">
        <v>233</v>
      </c>
      <c r="H280" s="190">
        <v>124.44499999999999</v>
      </c>
      <c r="I280" s="191"/>
      <c r="L280" s="187"/>
      <c r="M280" s="192"/>
      <c r="N280" s="193"/>
      <c r="O280" s="193"/>
      <c r="P280" s="193"/>
      <c r="Q280" s="193"/>
      <c r="R280" s="193"/>
      <c r="S280" s="193"/>
      <c r="T280" s="194"/>
      <c r="AT280" s="188" t="s">
        <v>230</v>
      </c>
      <c r="AU280" s="188" t="s">
        <v>89</v>
      </c>
      <c r="AV280" s="15" t="s">
        <v>134</v>
      </c>
      <c r="AW280" s="15" t="s">
        <v>35</v>
      </c>
      <c r="AX280" s="15" t="s">
        <v>87</v>
      </c>
      <c r="AY280" s="188" t="s">
        <v>135</v>
      </c>
    </row>
    <row r="281" spans="1:65" s="2" customFormat="1" ht="16.5" customHeight="1">
      <c r="A281" s="33"/>
      <c r="B281" s="149"/>
      <c r="C281" s="150" t="s">
        <v>400</v>
      </c>
      <c r="D281" s="150" t="s">
        <v>138</v>
      </c>
      <c r="E281" s="151" t="s">
        <v>401</v>
      </c>
      <c r="F281" s="152" t="s">
        <v>402</v>
      </c>
      <c r="G281" s="153" t="s">
        <v>226</v>
      </c>
      <c r="H281" s="154">
        <v>19</v>
      </c>
      <c r="I281" s="155"/>
      <c r="J281" s="156">
        <f>ROUND(I281*H281,2)</f>
        <v>0</v>
      </c>
      <c r="K281" s="152" t="s">
        <v>227</v>
      </c>
      <c r="L281" s="34"/>
      <c r="M281" s="157" t="s">
        <v>1</v>
      </c>
      <c r="N281" s="158" t="s">
        <v>45</v>
      </c>
      <c r="O281" s="59"/>
      <c r="P281" s="159">
        <f>O281*H281</f>
        <v>0</v>
      </c>
      <c r="Q281" s="159">
        <v>2.6900000000000001E-3</v>
      </c>
      <c r="R281" s="159">
        <f>Q281*H281</f>
        <v>5.1110000000000003E-2</v>
      </c>
      <c r="S281" s="159">
        <v>0</v>
      </c>
      <c r="T281" s="160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1" t="s">
        <v>303</v>
      </c>
      <c r="AT281" s="161" t="s">
        <v>138</v>
      </c>
      <c r="AU281" s="161" t="s">
        <v>89</v>
      </c>
      <c r="AY281" s="18" t="s">
        <v>135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8" t="s">
        <v>87</v>
      </c>
      <c r="BK281" s="162">
        <f>ROUND(I281*H281,2)</f>
        <v>0</v>
      </c>
      <c r="BL281" s="18" t="s">
        <v>303</v>
      </c>
      <c r="BM281" s="161" t="s">
        <v>403</v>
      </c>
    </row>
    <row r="282" spans="1:65" s="2" customFormat="1" ht="11.25">
      <c r="A282" s="33"/>
      <c r="B282" s="34"/>
      <c r="C282" s="33"/>
      <c r="D282" s="163" t="s">
        <v>143</v>
      </c>
      <c r="E282" s="33"/>
      <c r="F282" s="164" t="s">
        <v>404</v>
      </c>
      <c r="G282" s="33"/>
      <c r="H282" s="33"/>
      <c r="I282" s="165"/>
      <c r="J282" s="33"/>
      <c r="K282" s="33"/>
      <c r="L282" s="34"/>
      <c r="M282" s="166"/>
      <c r="N282" s="167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143</v>
      </c>
      <c r="AU282" s="18" t="s">
        <v>89</v>
      </c>
    </row>
    <row r="283" spans="1:65" s="13" customFormat="1" ht="11.25">
      <c r="B283" s="172"/>
      <c r="D283" s="163" t="s">
        <v>230</v>
      </c>
      <c r="E283" s="173" t="s">
        <v>1</v>
      </c>
      <c r="F283" s="174" t="s">
        <v>389</v>
      </c>
      <c r="H283" s="173" t="s">
        <v>1</v>
      </c>
      <c r="I283" s="175"/>
      <c r="L283" s="172"/>
      <c r="M283" s="176"/>
      <c r="N283" s="177"/>
      <c r="O283" s="177"/>
      <c r="P283" s="177"/>
      <c r="Q283" s="177"/>
      <c r="R283" s="177"/>
      <c r="S283" s="177"/>
      <c r="T283" s="178"/>
      <c r="AT283" s="173" t="s">
        <v>230</v>
      </c>
      <c r="AU283" s="173" t="s">
        <v>89</v>
      </c>
      <c r="AV283" s="13" t="s">
        <v>87</v>
      </c>
      <c r="AW283" s="13" t="s">
        <v>35</v>
      </c>
      <c r="AX283" s="13" t="s">
        <v>80</v>
      </c>
      <c r="AY283" s="173" t="s">
        <v>135</v>
      </c>
    </row>
    <row r="284" spans="1:65" s="13" customFormat="1" ht="11.25">
      <c r="B284" s="172"/>
      <c r="D284" s="163" t="s">
        <v>230</v>
      </c>
      <c r="E284" s="173" t="s">
        <v>1</v>
      </c>
      <c r="F284" s="174" t="s">
        <v>390</v>
      </c>
      <c r="H284" s="173" t="s">
        <v>1</v>
      </c>
      <c r="I284" s="175"/>
      <c r="L284" s="172"/>
      <c r="M284" s="176"/>
      <c r="N284" s="177"/>
      <c r="O284" s="177"/>
      <c r="P284" s="177"/>
      <c r="Q284" s="177"/>
      <c r="R284" s="177"/>
      <c r="S284" s="177"/>
      <c r="T284" s="178"/>
      <c r="AT284" s="173" t="s">
        <v>230</v>
      </c>
      <c r="AU284" s="173" t="s">
        <v>89</v>
      </c>
      <c r="AV284" s="13" t="s">
        <v>87</v>
      </c>
      <c r="AW284" s="13" t="s">
        <v>35</v>
      </c>
      <c r="AX284" s="13" t="s">
        <v>80</v>
      </c>
      <c r="AY284" s="173" t="s">
        <v>135</v>
      </c>
    </row>
    <row r="285" spans="1:65" s="14" customFormat="1" ht="11.25">
      <c r="B285" s="179"/>
      <c r="D285" s="163" t="s">
        <v>230</v>
      </c>
      <c r="E285" s="180" t="s">
        <v>1</v>
      </c>
      <c r="F285" s="181" t="s">
        <v>405</v>
      </c>
      <c r="H285" s="182">
        <v>2.2799999999999998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230</v>
      </c>
      <c r="AU285" s="180" t="s">
        <v>89</v>
      </c>
      <c r="AV285" s="14" t="s">
        <v>89</v>
      </c>
      <c r="AW285" s="14" t="s">
        <v>35</v>
      </c>
      <c r="AX285" s="14" t="s">
        <v>80</v>
      </c>
      <c r="AY285" s="180" t="s">
        <v>135</v>
      </c>
    </row>
    <row r="286" spans="1:65" s="13" customFormat="1" ht="11.25">
      <c r="B286" s="172"/>
      <c r="D286" s="163" t="s">
        <v>230</v>
      </c>
      <c r="E286" s="173" t="s">
        <v>1</v>
      </c>
      <c r="F286" s="174" t="s">
        <v>392</v>
      </c>
      <c r="H286" s="173" t="s">
        <v>1</v>
      </c>
      <c r="I286" s="175"/>
      <c r="L286" s="172"/>
      <c r="M286" s="176"/>
      <c r="N286" s="177"/>
      <c r="O286" s="177"/>
      <c r="P286" s="177"/>
      <c r="Q286" s="177"/>
      <c r="R286" s="177"/>
      <c r="S286" s="177"/>
      <c r="T286" s="178"/>
      <c r="AT286" s="173" t="s">
        <v>230</v>
      </c>
      <c r="AU286" s="173" t="s">
        <v>89</v>
      </c>
      <c r="AV286" s="13" t="s">
        <v>87</v>
      </c>
      <c r="AW286" s="13" t="s">
        <v>35</v>
      </c>
      <c r="AX286" s="13" t="s">
        <v>80</v>
      </c>
      <c r="AY286" s="173" t="s">
        <v>135</v>
      </c>
    </row>
    <row r="287" spans="1:65" s="14" customFormat="1" ht="11.25">
      <c r="B287" s="179"/>
      <c r="D287" s="163" t="s">
        <v>230</v>
      </c>
      <c r="E287" s="180" t="s">
        <v>1</v>
      </c>
      <c r="F287" s="181" t="s">
        <v>406</v>
      </c>
      <c r="H287" s="182">
        <v>9.16</v>
      </c>
      <c r="I287" s="183"/>
      <c r="L287" s="179"/>
      <c r="M287" s="184"/>
      <c r="N287" s="185"/>
      <c r="O287" s="185"/>
      <c r="P287" s="185"/>
      <c r="Q287" s="185"/>
      <c r="R287" s="185"/>
      <c r="S287" s="185"/>
      <c r="T287" s="186"/>
      <c r="AT287" s="180" t="s">
        <v>230</v>
      </c>
      <c r="AU287" s="180" t="s">
        <v>89</v>
      </c>
      <c r="AV287" s="14" t="s">
        <v>89</v>
      </c>
      <c r="AW287" s="14" t="s">
        <v>35</v>
      </c>
      <c r="AX287" s="14" t="s">
        <v>80</v>
      </c>
      <c r="AY287" s="180" t="s">
        <v>135</v>
      </c>
    </row>
    <row r="288" spans="1:65" s="13" customFormat="1" ht="11.25">
      <c r="B288" s="172"/>
      <c r="D288" s="163" t="s">
        <v>230</v>
      </c>
      <c r="E288" s="173" t="s">
        <v>1</v>
      </c>
      <c r="F288" s="174" t="s">
        <v>394</v>
      </c>
      <c r="H288" s="173" t="s">
        <v>1</v>
      </c>
      <c r="I288" s="175"/>
      <c r="L288" s="172"/>
      <c r="M288" s="176"/>
      <c r="N288" s="177"/>
      <c r="O288" s="177"/>
      <c r="P288" s="177"/>
      <c r="Q288" s="177"/>
      <c r="R288" s="177"/>
      <c r="S288" s="177"/>
      <c r="T288" s="178"/>
      <c r="AT288" s="173" t="s">
        <v>230</v>
      </c>
      <c r="AU288" s="173" t="s">
        <v>89</v>
      </c>
      <c r="AV288" s="13" t="s">
        <v>87</v>
      </c>
      <c r="AW288" s="13" t="s">
        <v>35</v>
      </c>
      <c r="AX288" s="13" t="s">
        <v>80</v>
      </c>
      <c r="AY288" s="173" t="s">
        <v>135</v>
      </c>
    </row>
    <row r="289" spans="1:65" s="14" customFormat="1" ht="11.25">
      <c r="B289" s="179"/>
      <c r="D289" s="163" t="s">
        <v>230</v>
      </c>
      <c r="E289" s="180" t="s">
        <v>1</v>
      </c>
      <c r="F289" s="181" t="s">
        <v>407</v>
      </c>
      <c r="H289" s="182">
        <v>2.88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230</v>
      </c>
      <c r="AU289" s="180" t="s">
        <v>89</v>
      </c>
      <c r="AV289" s="14" t="s">
        <v>89</v>
      </c>
      <c r="AW289" s="14" t="s">
        <v>35</v>
      </c>
      <c r="AX289" s="14" t="s">
        <v>80</v>
      </c>
      <c r="AY289" s="180" t="s">
        <v>135</v>
      </c>
    </row>
    <row r="290" spans="1:65" s="13" customFormat="1" ht="11.25">
      <c r="B290" s="172"/>
      <c r="D290" s="163" t="s">
        <v>230</v>
      </c>
      <c r="E290" s="173" t="s">
        <v>1</v>
      </c>
      <c r="F290" s="174" t="s">
        <v>396</v>
      </c>
      <c r="H290" s="173" t="s">
        <v>1</v>
      </c>
      <c r="I290" s="175"/>
      <c r="L290" s="172"/>
      <c r="M290" s="176"/>
      <c r="N290" s="177"/>
      <c r="O290" s="177"/>
      <c r="P290" s="177"/>
      <c r="Q290" s="177"/>
      <c r="R290" s="177"/>
      <c r="S290" s="177"/>
      <c r="T290" s="178"/>
      <c r="AT290" s="173" t="s">
        <v>230</v>
      </c>
      <c r="AU290" s="173" t="s">
        <v>89</v>
      </c>
      <c r="AV290" s="13" t="s">
        <v>87</v>
      </c>
      <c r="AW290" s="13" t="s">
        <v>35</v>
      </c>
      <c r="AX290" s="13" t="s">
        <v>80</v>
      </c>
      <c r="AY290" s="173" t="s">
        <v>135</v>
      </c>
    </row>
    <row r="291" spans="1:65" s="14" customFormat="1" ht="11.25">
      <c r="B291" s="179"/>
      <c r="D291" s="163" t="s">
        <v>230</v>
      </c>
      <c r="E291" s="180" t="s">
        <v>1</v>
      </c>
      <c r="F291" s="181" t="s">
        <v>408</v>
      </c>
      <c r="H291" s="182">
        <v>1.8</v>
      </c>
      <c r="I291" s="183"/>
      <c r="L291" s="179"/>
      <c r="M291" s="184"/>
      <c r="N291" s="185"/>
      <c r="O291" s="185"/>
      <c r="P291" s="185"/>
      <c r="Q291" s="185"/>
      <c r="R291" s="185"/>
      <c r="S291" s="185"/>
      <c r="T291" s="186"/>
      <c r="AT291" s="180" t="s">
        <v>230</v>
      </c>
      <c r="AU291" s="180" t="s">
        <v>89</v>
      </c>
      <c r="AV291" s="14" t="s">
        <v>89</v>
      </c>
      <c r="AW291" s="14" t="s">
        <v>35</v>
      </c>
      <c r="AX291" s="14" t="s">
        <v>80</v>
      </c>
      <c r="AY291" s="180" t="s">
        <v>135</v>
      </c>
    </row>
    <row r="292" spans="1:65" s="14" customFormat="1" ht="11.25">
      <c r="B292" s="179"/>
      <c r="D292" s="163" t="s">
        <v>230</v>
      </c>
      <c r="E292" s="180" t="s">
        <v>1</v>
      </c>
      <c r="F292" s="181" t="s">
        <v>407</v>
      </c>
      <c r="H292" s="182">
        <v>2.88</v>
      </c>
      <c r="I292" s="183"/>
      <c r="L292" s="179"/>
      <c r="M292" s="184"/>
      <c r="N292" s="185"/>
      <c r="O292" s="185"/>
      <c r="P292" s="185"/>
      <c r="Q292" s="185"/>
      <c r="R292" s="185"/>
      <c r="S292" s="185"/>
      <c r="T292" s="186"/>
      <c r="AT292" s="180" t="s">
        <v>230</v>
      </c>
      <c r="AU292" s="180" t="s">
        <v>89</v>
      </c>
      <c r="AV292" s="14" t="s">
        <v>89</v>
      </c>
      <c r="AW292" s="14" t="s">
        <v>35</v>
      </c>
      <c r="AX292" s="14" t="s">
        <v>80</v>
      </c>
      <c r="AY292" s="180" t="s">
        <v>135</v>
      </c>
    </row>
    <row r="293" spans="1:65" s="15" customFormat="1" ht="11.25">
      <c r="B293" s="187"/>
      <c r="D293" s="163" t="s">
        <v>230</v>
      </c>
      <c r="E293" s="188" t="s">
        <v>1</v>
      </c>
      <c r="F293" s="189" t="s">
        <v>233</v>
      </c>
      <c r="H293" s="190">
        <v>19</v>
      </c>
      <c r="I293" s="191"/>
      <c r="L293" s="187"/>
      <c r="M293" s="192"/>
      <c r="N293" s="193"/>
      <c r="O293" s="193"/>
      <c r="P293" s="193"/>
      <c r="Q293" s="193"/>
      <c r="R293" s="193"/>
      <c r="S293" s="193"/>
      <c r="T293" s="194"/>
      <c r="AT293" s="188" t="s">
        <v>230</v>
      </c>
      <c r="AU293" s="188" t="s">
        <v>89</v>
      </c>
      <c r="AV293" s="15" t="s">
        <v>134</v>
      </c>
      <c r="AW293" s="15" t="s">
        <v>35</v>
      </c>
      <c r="AX293" s="15" t="s">
        <v>87</v>
      </c>
      <c r="AY293" s="188" t="s">
        <v>135</v>
      </c>
    </row>
    <row r="294" spans="1:65" s="2" customFormat="1" ht="16.5" customHeight="1">
      <c r="A294" s="33"/>
      <c r="B294" s="149"/>
      <c r="C294" s="150" t="s">
        <v>409</v>
      </c>
      <c r="D294" s="150" t="s">
        <v>138</v>
      </c>
      <c r="E294" s="151" t="s">
        <v>410</v>
      </c>
      <c r="F294" s="152" t="s">
        <v>411</v>
      </c>
      <c r="G294" s="153" t="s">
        <v>226</v>
      </c>
      <c r="H294" s="154">
        <v>19</v>
      </c>
      <c r="I294" s="155"/>
      <c r="J294" s="156">
        <f>ROUND(I294*H294,2)</f>
        <v>0</v>
      </c>
      <c r="K294" s="152" t="s">
        <v>227</v>
      </c>
      <c r="L294" s="34"/>
      <c r="M294" s="157" t="s">
        <v>1</v>
      </c>
      <c r="N294" s="158" t="s">
        <v>45</v>
      </c>
      <c r="O294" s="59"/>
      <c r="P294" s="159">
        <f>O294*H294</f>
        <v>0</v>
      </c>
      <c r="Q294" s="159">
        <v>0</v>
      </c>
      <c r="R294" s="159">
        <f>Q294*H294</f>
        <v>0</v>
      </c>
      <c r="S294" s="159">
        <v>0</v>
      </c>
      <c r="T294" s="160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1" t="s">
        <v>134</v>
      </c>
      <c r="AT294" s="161" t="s">
        <v>138</v>
      </c>
      <c r="AU294" s="161" t="s">
        <v>89</v>
      </c>
      <c r="AY294" s="18" t="s">
        <v>135</v>
      </c>
      <c r="BE294" s="162">
        <f>IF(N294="základní",J294,0)</f>
        <v>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18" t="s">
        <v>87</v>
      </c>
      <c r="BK294" s="162">
        <f>ROUND(I294*H294,2)</f>
        <v>0</v>
      </c>
      <c r="BL294" s="18" t="s">
        <v>134</v>
      </c>
      <c r="BM294" s="161" t="s">
        <v>412</v>
      </c>
    </row>
    <row r="295" spans="1:65" s="2" customFormat="1" ht="11.25">
      <c r="A295" s="33"/>
      <c r="B295" s="34"/>
      <c r="C295" s="33"/>
      <c r="D295" s="163" t="s">
        <v>143</v>
      </c>
      <c r="E295" s="33"/>
      <c r="F295" s="164" t="s">
        <v>413</v>
      </c>
      <c r="G295" s="33"/>
      <c r="H295" s="33"/>
      <c r="I295" s="165"/>
      <c r="J295" s="33"/>
      <c r="K295" s="33"/>
      <c r="L295" s="34"/>
      <c r="M295" s="166"/>
      <c r="N295" s="167"/>
      <c r="O295" s="59"/>
      <c r="P295" s="59"/>
      <c r="Q295" s="59"/>
      <c r="R295" s="59"/>
      <c r="S295" s="59"/>
      <c r="T295" s="60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143</v>
      </c>
      <c r="AU295" s="18" t="s">
        <v>89</v>
      </c>
    </row>
    <row r="296" spans="1:65" s="12" customFormat="1" ht="22.9" customHeight="1">
      <c r="B296" s="136"/>
      <c r="D296" s="137" t="s">
        <v>79</v>
      </c>
      <c r="E296" s="147" t="s">
        <v>149</v>
      </c>
      <c r="F296" s="147" t="s">
        <v>414</v>
      </c>
      <c r="I296" s="139"/>
      <c r="J296" s="148">
        <f>BK296</f>
        <v>0</v>
      </c>
      <c r="L296" s="136"/>
      <c r="M296" s="141"/>
      <c r="N296" s="142"/>
      <c r="O296" s="142"/>
      <c r="P296" s="143">
        <f>SUM(P297:P347)</f>
        <v>0</v>
      </c>
      <c r="Q296" s="142"/>
      <c r="R296" s="143">
        <f>SUM(R297:R347)</f>
        <v>1077.62693988</v>
      </c>
      <c r="S296" s="142"/>
      <c r="T296" s="144">
        <f>SUM(T297:T347)</f>
        <v>0</v>
      </c>
      <c r="AR296" s="137" t="s">
        <v>87</v>
      </c>
      <c r="AT296" s="145" t="s">
        <v>79</v>
      </c>
      <c r="AU296" s="145" t="s">
        <v>87</v>
      </c>
      <c r="AY296" s="137" t="s">
        <v>135</v>
      </c>
      <c r="BK296" s="146">
        <f>SUM(BK297:BK347)</f>
        <v>0</v>
      </c>
    </row>
    <row r="297" spans="1:65" s="2" customFormat="1" ht="24.2" customHeight="1">
      <c r="A297" s="33"/>
      <c r="B297" s="149"/>
      <c r="C297" s="150" t="s">
        <v>415</v>
      </c>
      <c r="D297" s="150" t="s">
        <v>138</v>
      </c>
      <c r="E297" s="151" t="s">
        <v>416</v>
      </c>
      <c r="F297" s="152" t="s">
        <v>417</v>
      </c>
      <c r="G297" s="153" t="s">
        <v>242</v>
      </c>
      <c r="H297" s="154">
        <v>430.488</v>
      </c>
      <c r="I297" s="155"/>
      <c r="J297" s="156">
        <f>ROUND(I297*H297,2)</f>
        <v>0</v>
      </c>
      <c r="K297" s="152" t="s">
        <v>1</v>
      </c>
      <c r="L297" s="34"/>
      <c r="M297" s="157" t="s">
        <v>1</v>
      </c>
      <c r="N297" s="158" t="s">
        <v>45</v>
      </c>
      <c r="O297" s="59"/>
      <c r="P297" s="159">
        <f>O297*H297</f>
        <v>0</v>
      </c>
      <c r="Q297" s="159">
        <v>0</v>
      </c>
      <c r="R297" s="159">
        <f>Q297*H297</f>
        <v>0</v>
      </c>
      <c r="S297" s="159">
        <v>0</v>
      </c>
      <c r="T297" s="160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1" t="s">
        <v>134</v>
      </c>
      <c r="AT297" s="161" t="s">
        <v>138</v>
      </c>
      <c r="AU297" s="161" t="s">
        <v>89</v>
      </c>
      <c r="AY297" s="18" t="s">
        <v>135</v>
      </c>
      <c r="BE297" s="162">
        <f>IF(N297="základní",J297,0)</f>
        <v>0</v>
      </c>
      <c r="BF297" s="162">
        <f>IF(N297="snížená",J297,0)</f>
        <v>0</v>
      </c>
      <c r="BG297" s="162">
        <f>IF(N297="zákl. přenesená",J297,0)</f>
        <v>0</v>
      </c>
      <c r="BH297" s="162">
        <f>IF(N297="sníž. přenesená",J297,0)</f>
        <v>0</v>
      </c>
      <c r="BI297" s="162">
        <f>IF(N297="nulová",J297,0)</f>
        <v>0</v>
      </c>
      <c r="BJ297" s="18" t="s">
        <v>87</v>
      </c>
      <c r="BK297" s="162">
        <f>ROUND(I297*H297,2)</f>
        <v>0</v>
      </c>
      <c r="BL297" s="18" t="s">
        <v>134</v>
      </c>
      <c r="BM297" s="161" t="s">
        <v>418</v>
      </c>
    </row>
    <row r="298" spans="1:65" s="14" customFormat="1" ht="11.25">
      <c r="B298" s="179"/>
      <c r="D298" s="163" t="s">
        <v>230</v>
      </c>
      <c r="E298" s="180" t="s">
        <v>1</v>
      </c>
      <c r="F298" s="181" t="s">
        <v>419</v>
      </c>
      <c r="H298" s="182">
        <v>29.16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230</v>
      </c>
      <c r="AU298" s="180" t="s">
        <v>89</v>
      </c>
      <c r="AV298" s="14" t="s">
        <v>89</v>
      </c>
      <c r="AW298" s="14" t="s">
        <v>35</v>
      </c>
      <c r="AX298" s="14" t="s">
        <v>80</v>
      </c>
      <c r="AY298" s="180" t="s">
        <v>135</v>
      </c>
    </row>
    <row r="299" spans="1:65" s="14" customFormat="1" ht="11.25">
      <c r="B299" s="179"/>
      <c r="D299" s="163" t="s">
        <v>230</v>
      </c>
      <c r="E299" s="180" t="s">
        <v>1</v>
      </c>
      <c r="F299" s="181" t="s">
        <v>420</v>
      </c>
      <c r="H299" s="182">
        <v>62.207999999999998</v>
      </c>
      <c r="I299" s="183"/>
      <c r="L299" s="179"/>
      <c r="M299" s="184"/>
      <c r="N299" s="185"/>
      <c r="O299" s="185"/>
      <c r="P299" s="185"/>
      <c r="Q299" s="185"/>
      <c r="R299" s="185"/>
      <c r="S299" s="185"/>
      <c r="T299" s="186"/>
      <c r="AT299" s="180" t="s">
        <v>230</v>
      </c>
      <c r="AU299" s="180" t="s">
        <v>89</v>
      </c>
      <c r="AV299" s="14" t="s">
        <v>89</v>
      </c>
      <c r="AW299" s="14" t="s">
        <v>35</v>
      </c>
      <c r="AX299" s="14" t="s">
        <v>80</v>
      </c>
      <c r="AY299" s="180" t="s">
        <v>135</v>
      </c>
    </row>
    <row r="300" spans="1:65" s="14" customFormat="1" ht="11.25">
      <c r="B300" s="179"/>
      <c r="D300" s="163" t="s">
        <v>230</v>
      </c>
      <c r="E300" s="180" t="s">
        <v>1</v>
      </c>
      <c r="F300" s="181" t="s">
        <v>421</v>
      </c>
      <c r="H300" s="182">
        <v>17.28</v>
      </c>
      <c r="I300" s="183"/>
      <c r="L300" s="179"/>
      <c r="M300" s="184"/>
      <c r="N300" s="185"/>
      <c r="O300" s="185"/>
      <c r="P300" s="185"/>
      <c r="Q300" s="185"/>
      <c r="R300" s="185"/>
      <c r="S300" s="185"/>
      <c r="T300" s="186"/>
      <c r="AT300" s="180" t="s">
        <v>230</v>
      </c>
      <c r="AU300" s="180" t="s">
        <v>89</v>
      </c>
      <c r="AV300" s="14" t="s">
        <v>89</v>
      </c>
      <c r="AW300" s="14" t="s">
        <v>35</v>
      </c>
      <c r="AX300" s="14" t="s">
        <v>80</v>
      </c>
      <c r="AY300" s="180" t="s">
        <v>135</v>
      </c>
    </row>
    <row r="301" spans="1:65" s="14" customFormat="1" ht="11.25">
      <c r="B301" s="179"/>
      <c r="D301" s="163" t="s">
        <v>230</v>
      </c>
      <c r="E301" s="180" t="s">
        <v>1</v>
      </c>
      <c r="F301" s="181" t="s">
        <v>422</v>
      </c>
      <c r="H301" s="182">
        <v>19.440000000000001</v>
      </c>
      <c r="I301" s="183"/>
      <c r="L301" s="179"/>
      <c r="M301" s="184"/>
      <c r="N301" s="185"/>
      <c r="O301" s="185"/>
      <c r="P301" s="185"/>
      <c r="Q301" s="185"/>
      <c r="R301" s="185"/>
      <c r="S301" s="185"/>
      <c r="T301" s="186"/>
      <c r="AT301" s="180" t="s">
        <v>230</v>
      </c>
      <c r="AU301" s="180" t="s">
        <v>89</v>
      </c>
      <c r="AV301" s="14" t="s">
        <v>89</v>
      </c>
      <c r="AW301" s="14" t="s">
        <v>35</v>
      </c>
      <c r="AX301" s="14" t="s">
        <v>80</v>
      </c>
      <c r="AY301" s="180" t="s">
        <v>135</v>
      </c>
    </row>
    <row r="302" spans="1:65" s="14" customFormat="1" ht="11.25">
      <c r="B302" s="179"/>
      <c r="D302" s="163" t="s">
        <v>230</v>
      </c>
      <c r="E302" s="180" t="s">
        <v>1</v>
      </c>
      <c r="F302" s="181" t="s">
        <v>423</v>
      </c>
      <c r="H302" s="182">
        <v>302.39999999999998</v>
      </c>
      <c r="I302" s="183"/>
      <c r="L302" s="179"/>
      <c r="M302" s="184"/>
      <c r="N302" s="185"/>
      <c r="O302" s="185"/>
      <c r="P302" s="185"/>
      <c r="Q302" s="185"/>
      <c r="R302" s="185"/>
      <c r="S302" s="185"/>
      <c r="T302" s="186"/>
      <c r="AT302" s="180" t="s">
        <v>230</v>
      </c>
      <c r="AU302" s="180" t="s">
        <v>89</v>
      </c>
      <c r="AV302" s="14" t="s">
        <v>89</v>
      </c>
      <c r="AW302" s="14" t="s">
        <v>35</v>
      </c>
      <c r="AX302" s="14" t="s">
        <v>80</v>
      </c>
      <c r="AY302" s="180" t="s">
        <v>135</v>
      </c>
    </row>
    <row r="303" spans="1:65" s="15" customFormat="1" ht="11.25">
      <c r="B303" s="187"/>
      <c r="D303" s="163" t="s">
        <v>230</v>
      </c>
      <c r="E303" s="188" t="s">
        <v>1</v>
      </c>
      <c r="F303" s="189" t="s">
        <v>233</v>
      </c>
      <c r="H303" s="190">
        <v>430.488</v>
      </c>
      <c r="I303" s="191"/>
      <c r="L303" s="187"/>
      <c r="M303" s="192"/>
      <c r="N303" s="193"/>
      <c r="O303" s="193"/>
      <c r="P303" s="193"/>
      <c r="Q303" s="193"/>
      <c r="R303" s="193"/>
      <c r="S303" s="193"/>
      <c r="T303" s="194"/>
      <c r="AT303" s="188" t="s">
        <v>230</v>
      </c>
      <c r="AU303" s="188" t="s">
        <v>89</v>
      </c>
      <c r="AV303" s="15" t="s">
        <v>134</v>
      </c>
      <c r="AW303" s="15" t="s">
        <v>35</v>
      </c>
      <c r="AX303" s="15" t="s">
        <v>87</v>
      </c>
      <c r="AY303" s="188" t="s">
        <v>135</v>
      </c>
    </row>
    <row r="304" spans="1:65" s="2" customFormat="1" ht="16.5" customHeight="1">
      <c r="A304" s="33"/>
      <c r="B304" s="149"/>
      <c r="C304" s="195" t="s">
        <v>424</v>
      </c>
      <c r="D304" s="195" t="s">
        <v>331</v>
      </c>
      <c r="E304" s="196" t="s">
        <v>425</v>
      </c>
      <c r="F304" s="197" t="s">
        <v>426</v>
      </c>
      <c r="G304" s="198" t="s">
        <v>242</v>
      </c>
      <c r="H304" s="199">
        <v>430.488</v>
      </c>
      <c r="I304" s="200"/>
      <c r="J304" s="201">
        <f>ROUND(I304*H304,2)</f>
        <v>0</v>
      </c>
      <c r="K304" s="197" t="s">
        <v>1</v>
      </c>
      <c r="L304" s="202"/>
      <c r="M304" s="203" t="s">
        <v>1</v>
      </c>
      <c r="N304" s="204" t="s">
        <v>45</v>
      </c>
      <c r="O304" s="59"/>
      <c r="P304" s="159">
        <f>O304*H304</f>
        <v>0</v>
      </c>
      <c r="Q304" s="159">
        <v>2.4</v>
      </c>
      <c r="R304" s="159">
        <f>Q304*H304</f>
        <v>1033.1712</v>
      </c>
      <c r="S304" s="159">
        <v>0</v>
      </c>
      <c r="T304" s="160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1" t="s">
        <v>173</v>
      </c>
      <c r="AT304" s="161" t="s">
        <v>331</v>
      </c>
      <c r="AU304" s="161" t="s">
        <v>89</v>
      </c>
      <c r="AY304" s="18" t="s">
        <v>135</v>
      </c>
      <c r="BE304" s="162">
        <f>IF(N304="základní",J304,0)</f>
        <v>0</v>
      </c>
      <c r="BF304" s="162">
        <f>IF(N304="snížená",J304,0)</f>
        <v>0</v>
      </c>
      <c r="BG304" s="162">
        <f>IF(N304="zákl. přenesená",J304,0)</f>
        <v>0</v>
      </c>
      <c r="BH304" s="162">
        <f>IF(N304="sníž. přenesená",J304,0)</f>
        <v>0</v>
      </c>
      <c r="BI304" s="162">
        <f>IF(N304="nulová",J304,0)</f>
        <v>0</v>
      </c>
      <c r="BJ304" s="18" t="s">
        <v>87</v>
      </c>
      <c r="BK304" s="162">
        <f>ROUND(I304*H304,2)</f>
        <v>0</v>
      </c>
      <c r="BL304" s="18" t="s">
        <v>134</v>
      </c>
      <c r="BM304" s="161" t="s">
        <v>427</v>
      </c>
    </row>
    <row r="305" spans="1:65" s="2" customFormat="1" ht="16.5" customHeight="1">
      <c r="A305" s="33"/>
      <c r="B305" s="149"/>
      <c r="C305" s="195" t="s">
        <v>428</v>
      </c>
      <c r="D305" s="195" t="s">
        <v>331</v>
      </c>
      <c r="E305" s="196" t="s">
        <v>429</v>
      </c>
      <c r="F305" s="197" t="s">
        <v>430</v>
      </c>
      <c r="G305" s="198" t="s">
        <v>141</v>
      </c>
      <c r="H305" s="199">
        <v>1</v>
      </c>
      <c r="I305" s="200"/>
      <c r="J305" s="201">
        <f>ROUND(I305*H305,2)</f>
        <v>0</v>
      </c>
      <c r="K305" s="197" t="s">
        <v>1</v>
      </c>
      <c r="L305" s="202"/>
      <c r="M305" s="203" t="s">
        <v>1</v>
      </c>
      <c r="N305" s="204" t="s">
        <v>45</v>
      </c>
      <c r="O305" s="59"/>
      <c r="P305" s="159">
        <f>O305*H305</f>
        <v>0</v>
      </c>
      <c r="Q305" s="159">
        <v>1.7283999999999999</v>
      </c>
      <c r="R305" s="159">
        <f>Q305*H305</f>
        <v>1.7283999999999999</v>
      </c>
      <c r="S305" s="159">
        <v>0</v>
      </c>
      <c r="T305" s="160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61" t="s">
        <v>173</v>
      </c>
      <c r="AT305" s="161" t="s">
        <v>331</v>
      </c>
      <c r="AU305" s="161" t="s">
        <v>89</v>
      </c>
      <c r="AY305" s="18" t="s">
        <v>135</v>
      </c>
      <c r="BE305" s="162">
        <f>IF(N305="základní",J305,0)</f>
        <v>0</v>
      </c>
      <c r="BF305" s="162">
        <f>IF(N305="snížená",J305,0)</f>
        <v>0</v>
      </c>
      <c r="BG305" s="162">
        <f>IF(N305="zákl. přenesená",J305,0)</f>
        <v>0</v>
      </c>
      <c r="BH305" s="162">
        <f>IF(N305="sníž. přenesená",J305,0)</f>
        <v>0</v>
      </c>
      <c r="BI305" s="162">
        <f>IF(N305="nulová",J305,0)</f>
        <v>0</v>
      </c>
      <c r="BJ305" s="18" t="s">
        <v>87</v>
      </c>
      <c r="BK305" s="162">
        <f>ROUND(I305*H305,2)</f>
        <v>0</v>
      </c>
      <c r="BL305" s="18" t="s">
        <v>134</v>
      </c>
      <c r="BM305" s="161" t="s">
        <v>431</v>
      </c>
    </row>
    <row r="306" spans="1:65" s="2" customFormat="1" ht="21.75" customHeight="1">
      <c r="A306" s="33"/>
      <c r="B306" s="149"/>
      <c r="C306" s="150" t="s">
        <v>432</v>
      </c>
      <c r="D306" s="150" t="s">
        <v>138</v>
      </c>
      <c r="E306" s="151" t="s">
        <v>433</v>
      </c>
      <c r="F306" s="152" t="s">
        <v>434</v>
      </c>
      <c r="G306" s="153" t="s">
        <v>222</v>
      </c>
      <c r="H306" s="154">
        <v>1</v>
      </c>
      <c r="I306" s="155"/>
      <c r="J306" s="156">
        <f>ROUND(I306*H306,2)</f>
        <v>0</v>
      </c>
      <c r="K306" s="152" t="s">
        <v>1</v>
      </c>
      <c r="L306" s="34"/>
      <c r="M306" s="157" t="s">
        <v>1</v>
      </c>
      <c r="N306" s="158" t="s">
        <v>45</v>
      </c>
      <c r="O306" s="59"/>
      <c r="P306" s="159">
        <f>O306*H306</f>
        <v>0</v>
      </c>
      <c r="Q306" s="159">
        <v>0</v>
      </c>
      <c r="R306" s="159">
        <f>Q306*H306</f>
        <v>0</v>
      </c>
      <c r="S306" s="159">
        <v>0</v>
      </c>
      <c r="T306" s="16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1" t="s">
        <v>134</v>
      </c>
      <c r="AT306" s="161" t="s">
        <v>138</v>
      </c>
      <c r="AU306" s="161" t="s">
        <v>89</v>
      </c>
      <c r="AY306" s="18" t="s">
        <v>135</v>
      </c>
      <c r="BE306" s="162">
        <f>IF(N306="základní",J306,0)</f>
        <v>0</v>
      </c>
      <c r="BF306" s="162">
        <f>IF(N306="snížená",J306,0)</f>
        <v>0</v>
      </c>
      <c r="BG306" s="162">
        <f>IF(N306="zákl. přenesená",J306,0)</f>
        <v>0</v>
      </c>
      <c r="BH306" s="162">
        <f>IF(N306="sníž. přenesená",J306,0)</f>
        <v>0</v>
      </c>
      <c r="BI306" s="162">
        <f>IF(N306="nulová",J306,0)</f>
        <v>0</v>
      </c>
      <c r="BJ306" s="18" t="s">
        <v>87</v>
      </c>
      <c r="BK306" s="162">
        <f>ROUND(I306*H306,2)</f>
        <v>0</v>
      </c>
      <c r="BL306" s="18" t="s">
        <v>134</v>
      </c>
      <c r="BM306" s="161" t="s">
        <v>435</v>
      </c>
    </row>
    <row r="307" spans="1:65" s="2" customFormat="1" ht="11.25">
      <c r="A307" s="33"/>
      <c r="B307" s="34"/>
      <c r="C307" s="33"/>
      <c r="D307" s="163" t="s">
        <v>143</v>
      </c>
      <c r="E307" s="33"/>
      <c r="F307" s="164" t="s">
        <v>434</v>
      </c>
      <c r="G307" s="33"/>
      <c r="H307" s="33"/>
      <c r="I307" s="165"/>
      <c r="J307" s="33"/>
      <c r="K307" s="33"/>
      <c r="L307" s="34"/>
      <c r="M307" s="166"/>
      <c r="N307" s="167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143</v>
      </c>
      <c r="AU307" s="18" t="s">
        <v>89</v>
      </c>
    </row>
    <row r="308" spans="1:65" s="2" customFormat="1" ht="33" customHeight="1">
      <c r="A308" s="33"/>
      <c r="B308" s="149"/>
      <c r="C308" s="150" t="s">
        <v>436</v>
      </c>
      <c r="D308" s="150" t="s">
        <v>138</v>
      </c>
      <c r="E308" s="151" t="s">
        <v>437</v>
      </c>
      <c r="F308" s="152" t="s">
        <v>438</v>
      </c>
      <c r="G308" s="153" t="s">
        <v>242</v>
      </c>
      <c r="H308" s="154">
        <v>13.926</v>
      </c>
      <c r="I308" s="155"/>
      <c r="J308" s="156">
        <f>ROUND(I308*H308,2)</f>
        <v>0</v>
      </c>
      <c r="K308" s="152" t="s">
        <v>227</v>
      </c>
      <c r="L308" s="34"/>
      <c r="M308" s="157" t="s">
        <v>1</v>
      </c>
      <c r="N308" s="158" t="s">
        <v>45</v>
      </c>
      <c r="O308" s="59"/>
      <c r="P308" s="159">
        <f>O308*H308</f>
        <v>0</v>
      </c>
      <c r="Q308" s="159">
        <v>2.5018699999999998</v>
      </c>
      <c r="R308" s="159">
        <f>Q308*H308</f>
        <v>34.841041619999999</v>
      </c>
      <c r="S308" s="159">
        <v>0</v>
      </c>
      <c r="T308" s="160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1" t="s">
        <v>134</v>
      </c>
      <c r="AT308" s="161" t="s">
        <v>138</v>
      </c>
      <c r="AU308" s="161" t="s">
        <v>89</v>
      </c>
      <c r="AY308" s="18" t="s">
        <v>135</v>
      </c>
      <c r="BE308" s="162">
        <f>IF(N308="základní",J308,0)</f>
        <v>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18" t="s">
        <v>87</v>
      </c>
      <c r="BK308" s="162">
        <f>ROUND(I308*H308,2)</f>
        <v>0</v>
      </c>
      <c r="BL308" s="18" t="s">
        <v>134</v>
      </c>
      <c r="BM308" s="161" t="s">
        <v>439</v>
      </c>
    </row>
    <row r="309" spans="1:65" s="2" customFormat="1" ht="19.5">
      <c r="A309" s="33"/>
      <c r="B309" s="34"/>
      <c r="C309" s="33"/>
      <c r="D309" s="163" t="s">
        <v>143</v>
      </c>
      <c r="E309" s="33"/>
      <c r="F309" s="164" t="s">
        <v>440</v>
      </c>
      <c r="G309" s="33"/>
      <c r="H309" s="33"/>
      <c r="I309" s="165"/>
      <c r="J309" s="33"/>
      <c r="K309" s="33"/>
      <c r="L309" s="34"/>
      <c r="M309" s="166"/>
      <c r="N309" s="167"/>
      <c r="O309" s="59"/>
      <c r="P309" s="59"/>
      <c r="Q309" s="59"/>
      <c r="R309" s="59"/>
      <c r="S309" s="59"/>
      <c r="T309" s="60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143</v>
      </c>
      <c r="AU309" s="18" t="s">
        <v>89</v>
      </c>
    </row>
    <row r="310" spans="1:65" s="14" customFormat="1" ht="11.25">
      <c r="B310" s="179"/>
      <c r="D310" s="163" t="s">
        <v>230</v>
      </c>
      <c r="E310" s="180" t="s">
        <v>1</v>
      </c>
      <c r="F310" s="181" t="s">
        <v>441</v>
      </c>
      <c r="H310" s="182">
        <v>12.66</v>
      </c>
      <c r="I310" s="183"/>
      <c r="L310" s="179"/>
      <c r="M310" s="184"/>
      <c r="N310" s="185"/>
      <c r="O310" s="185"/>
      <c r="P310" s="185"/>
      <c r="Q310" s="185"/>
      <c r="R310" s="185"/>
      <c r="S310" s="185"/>
      <c r="T310" s="186"/>
      <c r="AT310" s="180" t="s">
        <v>230</v>
      </c>
      <c r="AU310" s="180" t="s">
        <v>89</v>
      </c>
      <c r="AV310" s="14" t="s">
        <v>89</v>
      </c>
      <c r="AW310" s="14" t="s">
        <v>35</v>
      </c>
      <c r="AX310" s="14" t="s">
        <v>80</v>
      </c>
      <c r="AY310" s="180" t="s">
        <v>135</v>
      </c>
    </row>
    <row r="311" spans="1:65" s="14" customFormat="1" ht="11.25">
      <c r="B311" s="179"/>
      <c r="D311" s="163" t="s">
        <v>230</v>
      </c>
      <c r="E311" s="180" t="s">
        <v>1</v>
      </c>
      <c r="F311" s="181" t="s">
        <v>442</v>
      </c>
      <c r="H311" s="182">
        <v>1.266</v>
      </c>
      <c r="I311" s="183"/>
      <c r="L311" s="179"/>
      <c r="M311" s="184"/>
      <c r="N311" s="185"/>
      <c r="O311" s="185"/>
      <c r="P311" s="185"/>
      <c r="Q311" s="185"/>
      <c r="R311" s="185"/>
      <c r="S311" s="185"/>
      <c r="T311" s="186"/>
      <c r="AT311" s="180" t="s">
        <v>230</v>
      </c>
      <c r="AU311" s="180" t="s">
        <v>89</v>
      </c>
      <c r="AV311" s="14" t="s">
        <v>89</v>
      </c>
      <c r="AW311" s="14" t="s">
        <v>35</v>
      </c>
      <c r="AX311" s="14" t="s">
        <v>80</v>
      </c>
      <c r="AY311" s="180" t="s">
        <v>135</v>
      </c>
    </row>
    <row r="312" spans="1:65" s="15" customFormat="1" ht="11.25">
      <c r="B312" s="187"/>
      <c r="D312" s="163" t="s">
        <v>230</v>
      </c>
      <c r="E312" s="188" t="s">
        <v>1</v>
      </c>
      <c r="F312" s="189" t="s">
        <v>233</v>
      </c>
      <c r="H312" s="190">
        <v>13.926</v>
      </c>
      <c r="I312" s="191"/>
      <c r="L312" s="187"/>
      <c r="M312" s="192"/>
      <c r="N312" s="193"/>
      <c r="O312" s="193"/>
      <c r="P312" s="193"/>
      <c r="Q312" s="193"/>
      <c r="R312" s="193"/>
      <c r="S312" s="193"/>
      <c r="T312" s="194"/>
      <c r="AT312" s="188" t="s">
        <v>230</v>
      </c>
      <c r="AU312" s="188" t="s">
        <v>89</v>
      </c>
      <c r="AV312" s="15" t="s">
        <v>134</v>
      </c>
      <c r="AW312" s="15" t="s">
        <v>35</v>
      </c>
      <c r="AX312" s="15" t="s">
        <v>87</v>
      </c>
      <c r="AY312" s="188" t="s">
        <v>135</v>
      </c>
    </row>
    <row r="313" spans="1:65" s="2" customFormat="1" ht="24.2" customHeight="1">
      <c r="A313" s="33"/>
      <c r="B313" s="149"/>
      <c r="C313" s="150" t="s">
        <v>443</v>
      </c>
      <c r="D313" s="150" t="s">
        <v>138</v>
      </c>
      <c r="E313" s="151" t="s">
        <v>444</v>
      </c>
      <c r="F313" s="152" t="s">
        <v>445</v>
      </c>
      <c r="G313" s="153" t="s">
        <v>242</v>
      </c>
      <c r="H313" s="154">
        <v>3.024</v>
      </c>
      <c r="I313" s="155"/>
      <c r="J313" s="156">
        <f>ROUND(I313*H313,2)</f>
        <v>0</v>
      </c>
      <c r="K313" s="152" t="s">
        <v>227</v>
      </c>
      <c r="L313" s="34"/>
      <c r="M313" s="157" t="s">
        <v>1</v>
      </c>
      <c r="N313" s="158" t="s">
        <v>45</v>
      </c>
      <c r="O313" s="59"/>
      <c r="P313" s="159">
        <f>O313*H313</f>
        <v>0</v>
      </c>
      <c r="Q313" s="159">
        <v>2.5018699999999998</v>
      </c>
      <c r="R313" s="159">
        <f>Q313*H313</f>
        <v>7.5656548799999994</v>
      </c>
      <c r="S313" s="159">
        <v>0</v>
      </c>
      <c r="T313" s="160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1" t="s">
        <v>134</v>
      </c>
      <c r="AT313" s="161" t="s">
        <v>138</v>
      </c>
      <c r="AU313" s="161" t="s">
        <v>89</v>
      </c>
      <c r="AY313" s="18" t="s">
        <v>135</v>
      </c>
      <c r="BE313" s="162">
        <f>IF(N313="základní",J313,0)</f>
        <v>0</v>
      </c>
      <c r="BF313" s="162">
        <f>IF(N313="snížená",J313,0)</f>
        <v>0</v>
      </c>
      <c r="BG313" s="162">
        <f>IF(N313="zákl. přenesená",J313,0)</f>
        <v>0</v>
      </c>
      <c r="BH313" s="162">
        <f>IF(N313="sníž. přenesená",J313,0)</f>
        <v>0</v>
      </c>
      <c r="BI313" s="162">
        <f>IF(N313="nulová",J313,0)</f>
        <v>0</v>
      </c>
      <c r="BJ313" s="18" t="s">
        <v>87</v>
      </c>
      <c r="BK313" s="162">
        <f>ROUND(I313*H313,2)</f>
        <v>0</v>
      </c>
      <c r="BL313" s="18" t="s">
        <v>134</v>
      </c>
      <c r="BM313" s="161" t="s">
        <v>446</v>
      </c>
    </row>
    <row r="314" spans="1:65" s="2" customFormat="1" ht="19.5">
      <c r="A314" s="33"/>
      <c r="B314" s="34"/>
      <c r="C314" s="33"/>
      <c r="D314" s="163" t="s">
        <v>143</v>
      </c>
      <c r="E314" s="33"/>
      <c r="F314" s="164" t="s">
        <v>447</v>
      </c>
      <c r="G314" s="33"/>
      <c r="H314" s="33"/>
      <c r="I314" s="165"/>
      <c r="J314" s="33"/>
      <c r="K314" s="33"/>
      <c r="L314" s="34"/>
      <c r="M314" s="166"/>
      <c r="N314" s="167"/>
      <c r="O314" s="59"/>
      <c r="P314" s="59"/>
      <c r="Q314" s="59"/>
      <c r="R314" s="59"/>
      <c r="S314" s="59"/>
      <c r="T314" s="60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8" t="s">
        <v>143</v>
      </c>
      <c r="AU314" s="18" t="s">
        <v>89</v>
      </c>
    </row>
    <row r="315" spans="1:65" s="13" customFormat="1" ht="11.25">
      <c r="B315" s="172"/>
      <c r="D315" s="163" t="s">
        <v>230</v>
      </c>
      <c r="E315" s="173" t="s">
        <v>1</v>
      </c>
      <c r="F315" s="174" t="s">
        <v>448</v>
      </c>
      <c r="H315" s="173" t="s">
        <v>1</v>
      </c>
      <c r="I315" s="175"/>
      <c r="L315" s="172"/>
      <c r="M315" s="176"/>
      <c r="N315" s="177"/>
      <c r="O315" s="177"/>
      <c r="P315" s="177"/>
      <c r="Q315" s="177"/>
      <c r="R315" s="177"/>
      <c r="S315" s="177"/>
      <c r="T315" s="178"/>
      <c r="AT315" s="173" t="s">
        <v>230</v>
      </c>
      <c r="AU315" s="173" t="s">
        <v>89</v>
      </c>
      <c r="AV315" s="13" t="s">
        <v>87</v>
      </c>
      <c r="AW315" s="13" t="s">
        <v>35</v>
      </c>
      <c r="AX315" s="13" t="s">
        <v>80</v>
      </c>
      <c r="AY315" s="173" t="s">
        <v>135</v>
      </c>
    </row>
    <row r="316" spans="1:65" s="14" customFormat="1" ht="11.25">
      <c r="B316" s="179"/>
      <c r="D316" s="163" t="s">
        <v>230</v>
      </c>
      <c r="E316" s="180" t="s">
        <v>1</v>
      </c>
      <c r="F316" s="181" t="s">
        <v>449</v>
      </c>
      <c r="H316" s="182">
        <v>1.728</v>
      </c>
      <c r="I316" s="183"/>
      <c r="L316" s="179"/>
      <c r="M316" s="184"/>
      <c r="N316" s="185"/>
      <c r="O316" s="185"/>
      <c r="P316" s="185"/>
      <c r="Q316" s="185"/>
      <c r="R316" s="185"/>
      <c r="S316" s="185"/>
      <c r="T316" s="186"/>
      <c r="AT316" s="180" t="s">
        <v>230</v>
      </c>
      <c r="AU316" s="180" t="s">
        <v>89</v>
      </c>
      <c r="AV316" s="14" t="s">
        <v>89</v>
      </c>
      <c r="AW316" s="14" t="s">
        <v>35</v>
      </c>
      <c r="AX316" s="14" t="s">
        <v>80</v>
      </c>
      <c r="AY316" s="180" t="s">
        <v>135</v>
      </c>
    </row>
    <row r="317" spans="1:65" s="14" customFormat="1" ht="11.25">
      <c r="B317" s="179"/>
      <c r="D317" s="163" t="s">
        <v>230</v>
      </c>
      <c r="E317" s="180" t="s">
        <v>1</v>
      </c>
      <c r="F317" s="181" t="s">
        <v>450</v>
      </c>
      <c r="H317" s="182">
        <v>1.296</v>
      </c>
      <c r="I317" s="183"/>
      <c r="L317" s="179"/>
      <c r="M317" s="184"/>
      <c r="N317" s="185"/>
      <c r="O317" s="185"/>
      <c r="P317" s="185"/>
      <c r="Q317" s="185"/>
      <c r="R317" s="185"/>
      <c r="S317" s="185"/>
      <c r="T317" s="186"/>
      <c r="AT317" s="180" t="s">
        <v>230</v>
      </c>
      <c r="AU317" s="180" t="s">
        <v>89</v>
      </c>
      <c r="AV317" s="14" t="s">
        <v>89</v>
      </c>
      <c r="AW317" s="14" t="s">
        <v>35</v>
      </c>
      <c r="AX317" s="14" t="s">
        <v>80</v>
      </c>
      <c r="AY317" s="180" t="s">
        <v>135</v>
      </c>
    </row>
    <row r="318" spans="1:65" s="15" customFormat="1" ht="11.25">
      <c r="B318" s="187"/>
      <c r="D318" s="163" t="s">
        <v>230</v>
      </c>
      <c r="E318" s="188" t="s">
        <v>1</v>
      </c>
      <c r="F318" s="189" t="s">
        <v>233</v>
      </c>
      <c r="H318" s="190">
        <v>3.024</v>
      </c>
      <c r="I318" s="191"/>
      <c r="L318" s="187"/>
      <c r="M318" s="192"/>
      <c r="N318" s="193"/>
      <c r="O318" s="193"/>
      <c r="P318" s="193"/>
      <c r="Q318" s="193"/>
      <c r="R318" s="193"/>
      <c r="S318" s="193"/>
      <c r="T318" s="194"/>
      <c r="AT318" s="188" t="s">
        <v>230</v>
      </c>
      <c r="AU318" s="188" t="s">
        <v>89</v>
      </c>
      <c r="AV318" s="15" t="s">
        <v>134</v>
      </c>
      <c r="AW318" s="15" t="s">
        <v>35</v>
      </c>
      <c r="AX318" s="15" t="s">
        <v>87</v>
      </c>
      <c r="AY318" s="188" t="s">
        <v>135</v>
      </c>
    </row>
    <row r="319" spans="1:65" s="2" customFormat="1" ht="24.2" customHeight="1">
      <c r="A319" s="33"/>
      <c r="B319" s="149"/>
      <c r="C319" s="150" t="s">
        <v>451</v>
      </c>
      <c r="D319" s="150" t="s">
        <v>138</v>
      </c>
      <c r="E319" s="151" t="s">
        <v>452</v>
      </c>
      <c r="F319" s="152" t="s">
        <v>453</v>
      </c>
      <c r="G319" s="153" t="s">
        <v>226</v>
      </c>
      <c r="H319" s="154">
        <v>17.28</v>
      </c>
      <c r="I319" s="155"/>
      <c r="J319" s="156">
        <f>ROUND(I319*H319,2)</f>
        <v>0</v>
      </c>
      <c r="K319" s="152" t="s">
        <v>227</v>
      </c>
      <c r="L319" s="34"/>
      <c r="M319" s="157" t="s">
        <v>1</v>
      </c>
      <c r="N319" s="158" t="s">
        <v>45</v>
      </c>
      <c r="O319" s="59"/>
      <c r="P319" s="159">
        <f>O319*H319</f>
        <v>0</v>
      </c>
      <c r="Q319" s="159">
        <v>2.3700000000000001E-3</v>
      </c>
      <c r="R319" s="159">
        <f>Q319*H319</f>
        <v>4.0953600000000007E-2</v>
      </c>
      <c r="S319" s="159">
        <v>0</v>
      </c>
      <c r="T319" s="160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1" t="s">
        <v>134</v>
      </c>
      <c r="AT319" s="161" t="s">
        <v>138</v>
      </c>
      <c r="AU319" s="161" t="s">
        <v>89</v>
      </c>
      <c r="AY319" s="18" t="s">
        <v>135</v>
      </c>
      <c r="BE319" s="162">
        <f>IF(N319="základní",J319,0)</f>
        <v>0</v>
      </c>
      <c r="BF319" s="162">
        <f>IF(N319="snížená",J319,0)</f>
        <v>0</v>
      </c>
      <c r="BG319" s="162">
        <f>IF(N319="zákl. přenesená",J319,0)</f>
        <v>0</v>
      </c>
      <c r="BH319" s="162">
        <f>IF(N319="sníž. přenesená",J319,0)</f>
        <v>0</v>
      </c>
      <c r="BI319" s="162">
        <f>IF(N319="nulová",J319,0)</f>
        <v>0</v>
      </c>
      <c r="BJ319" s="18" t="s">
        <v>87</v>
      </c>
      <c r="BK319" s="162">
        <f>ROUND(I319*H319,2)</f>
        <v>0</v>
      </c>
      <c r="BL319" s="18" t="s">
        <v>134</v>
      </c>
      <c r="BM319" s="161" t="s">
        <v>454</v>
      </c>
    </row>
    <row r="320" spans="1:65" s="2" customFormat="1" ht="19.5">
      <c r="A320" s="33"/>
      <c r="B320" s="34"/>
      <c r="C320" s="33"/>
      <c r="D320" s="163" t="s">
        <v>143</v>
      </c>
      <c r="E320" s="33"/>
      <c r="F320" s="164" t="s">
        <v>455</v>
      </c>
      <c r="G320" s="33"/>
      <c r="H320" s="33"/>
      <c r="I320" s="165"/>
      <c r="J320" s="33"/>
      <c r="K320" s="33"/>
      <c r="L320" s="34"/>
      <c r="M320" s="166"/>
      <c r="N320" s="167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8" t="s">
        <v>143</v>
      </c>
      <c r="AU320" s="18" t="s">
        <v>89</v>
      </c>
    </row>
    <row r="321" spans="1:65" s="13" customFormat="1" ht="11.25">
      <c r="B321" s="172"/>
      <c r="D321" s="163" t="s">
        <v>230</v>
      </c>
      <c r="E321" s="173" t="s">
        <v>1</v>
      </c>
      <c r="F321" s="174" t="s">
        <v>448</v>
      </c>
      <c r="H321" s="173" t="s">
        <v>1</v>
      </c>
      <c r="I321" s="175"/>
      <c r="L321" s="172"/>
      <c r="M321" s="176"/>
      <c r="N321" s="177"/>
      <c r="O321" s="177"/>
      <c r="P321" s="177"/>
      <c r="Q321" s="177"/>
      <c r="R321" s="177"/>
      <c r="S321" s="177"/>
      <c r="T321" s="178"/>
      <c r="AT321" s="173" t="s">
        <v>230</v>
      </c>
      <c r="AU321" s="173" t="s">
        <v>89</v>
      </c>
      <c r="AV321" s="13" t="s">
        <v>87</v>
      </c>
      <c r="AW321" s="13" t="s">
        <v>35</v>
      </c>
      <c r="AX321" s="13" t="s">
        <v>80</v>
      </c>
      <c r="AY321" s="173" t="s">
        <v>135</v>
      </c>
    </row>
    <row r="322" spans="1:65" s="14" customFormat="1" ht="11.25">
      <c r="B322" s="179"/>
      <c r="D322" s="163" t="s">
        <v>230</v>
      </c>
      <c r="E322" s="180" t="s">
        <v>1</v>
      </c>
      <c r="F322" s="181" t="s">
        <v>456</v>
      </c>
      <c r="H322" s="182">
        <v>10.8</v>
      </c>
      <c r="I322" s="183"/>
      <c r="L322" s="179"/>
      <c r="M322" s="184"/>
      <c r="N322" s="185"/>
      <c r="O322" s="185"/>
      <c r="P322" s="185"/>
      <c r="Q322" s="185"/>
      <c r="R322" s="185"/>
      <c r="S322" s="185"/>
      <c r="T322" s="186"/>
      <c r="AT322" s="180" t="s">
        <v>230</v>
      </c>
      <c r="AU322" s="180" t="s">
        <v>89</v>
      </c>
      <c r="AV322" s="14" t="s">
        <v>89</v>
      </c>
      <c r="AW322" s="14" t="s">
        <v>35</v>
      </c>
      <c r="AX322" s="14" t="s">
        <v>80</v>
      </c>
      <c r="AY322" s="180" t="s">
        <v>135</v>
      </c>
    </row>
    <row r="323" spans="1:65" s="14" customFormat="1" ht="11.25">
      <c r="B323" s="179"/>
      <c r="D323" s="163" t="s">
        <v>230</v>
      </c>
      <c r="E323" s="180" t="s">
        <v>1</v>
      </c>
      <c r="F323" s="181" t="s">
        <v>457</v>
      </c>
      <c r="H323" s="182">
        <v>6.48</v>
      </c>
      <c r="I323" s="183"/>
      <c r="L323" s="179"/>
      <c r="M323" s="184"/>
      <c r="N323" s="185"/>
      <c r="O323" s="185"/>
      <c r="P323" s="185"/>
      <c r="Q323" s="185"/>
      <c r="R323" s="185"/>
      <c r="S323" s="185"/>
      <c r="T323" s="186"/>
      <c r="AT323" s="180" t="s">
        <v>230</v>
      </c>
      <c r="AU323" s="180" t="s">
        <v>89</v>
      </c>
      <c r="AV323" s="14" t="s">
        <v>89</v>
      </c>
      <c r="AW323" s="14" t="s">
        <v>35</v>
      </c>
      <c r="AX323" s="14" t="s">
        <v>80</v>
      </c>
      <c r="AY323" s="180" t="s">
        <v>135</v>
      </c>
    </row>
    <row r="324" spans="1:65" s="15" customFormat="1" ht="11.25">
      <c r="B324" s="187"/>
      <c r="D324" s="163" t="s">
        <v>230</v>
      </c>
      <c r="E324" s="188" t="s">
        <v>1</v>
      </c>
      <c r="F324" s="189" t="s">
        <v>233</v>
      </c>
      <c r="H324" s="190">
        <v>17.28</v>
      </c>
      <c r="I324" s="191"/>
      <c r="L324" s="187"/>
      <c r="M324" s="192"/>
      <c r="N324" s="193"/>
      <c r="O324" s="193"/>
      <c r="P324" s="193"/>
      <c r="Q324" s="193"/>
      <c r="R324" s="193"/>
      <c r="S324" s="193"/>
      <c r="T324" s="194"/>
      <c r="AT324" s="188" t="s">
        <v>230</v>
      </c>
      <c r="AU324" s="188" t="s">
        <v>89</v>
      </c>
      <c r="AV324" s="15" t="s">
        <v>134</v>
      </c>
      <c r="AW324" s="15" t="s">
        <v>35</v>
      </c>
      <c r="AX324" s="15" t="s">
        <v>87</v>
      </c>
      <c r="AY324" s="188" t="s">
        <v>135</v>
      </c>
    </row>
    <row r="325" spans="1:65" s="2" customFormat="1" ht="24.2" customHeight="1">
      <c r="A325" s="33"/>
      <c r="B325" s="149"/>
      <c r="C325" s="150" t="s">
        <v>458</v>
      </c>
      <c r="D325" s="150" t="s">
        <v>138</v>
      </c>
      <c r="E325" s="151" t="s">
        <v>459</v>
      </c>
      <c r="F325" s="152" t="s">
        <v>460</v>
      </c>
      <c r="G325" s="153" t="s">
        <v>226</v>
      </c>
      <c r="H325" s="154">
        <v>17.28</v>
      </c>
      <c r="I325" s="155"/>
      <c r="J325" s="156">
        <f>ROUND(I325*H325,2)</f>
        <v>0</v>
      </c>
      <c r="K325" s="152" t="s">
        <v>227</v>
      </c>
      <c r="L325" s="34"/>
      <c r="M325" s="157" t="s">
        <v>1</v>
      </c>
      <c r="N325" s="158" t="s">
        <v>45</v>
      </c>
      <c r="O325" s="59"/>
      <c r="P325" s="159">
        <f>O325*H325</f>
        <v>0</v>
      </c>
      <c r="Q325" s="159">
        <v>0</v>
      </c>
      <c r="R325" s="159">
        <f>Q325*H325</f>
        <v>0</v>
      </c>
      <c r="S325" s="159">
        <v>0</v>
      </c>
      <c r="T325" s="16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1" t="s">
        <v>134</v>
      </c>
      <c r="AT325" s="161" t="s">
        <v>138</v>
      </c>
      <c r="AU325" s="161" t="s">
        <v>89</v>
      </c>
      <c r="AY325" s="18" t="s">
        <v>135</v>
      </c>
      <c r="BE325" s="162">
        <f>IF(N325="základní",J325,0)</f>
        <v>0</v>
      </c>
      <c r="BF325" s="162">
        <f>IF(N325="snížená",J325,0)</f>
        <v>0</v>
      </c>
      <c r="BG325" s="162">
        <f>IF(N325="zákl. přenesená",J325,0)</f>
        <v>0</v>
      </c>
      <c r="BH325" s="162">
        <f>IF(N325="sníž. přenesená",J325,0)</f>
        <v>0</v>
      </c>
      <c r="BI325" s="162">
        <f>IF(N325="nulová",J325,0)</f>
        <v>0</v>
      </c>
      <c r="BJ325" s="18" t="s">
        <v>87</v>
      </c>
      <c r="BK325" s="162">
        <f>ROUND(I325*H325,2)</f>
        <v>0</v>
      </c>
      <c r="BL325" s="18" t="s">
        <v>134</v>
      </c>
      <c r="BM325" s="161" t="s">
        <v>461</v>
      </c>
    </row>
    <row r="326" spans="1:65" s="2" customFormat="1" ht="19.5">
      <c r="A326" s="33"/>
      <c r="B326" s="34"/>
      <c r="C326" s="33"/>
      <c r="D326" s="163" t="s">
        <v>143</v>
      </c>
      <c r="E326" s="33"/>
      <c r="F326" s="164" t="s">
        <v>462</v>
      </c>
      <c r="G326" s="33"/>
      <c r="H326" s="33"/>
      <c r="I326" s="165"/>
      <c r="J326" s="33"/>
      <c r="K326" s="33"/>
      <c r="L326" s="34"/>
      <c r="M326" s="166"/>
      <c r="N326" s="167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143</v>
      </c>
      <c r="AU326" s="18" t="s">
        <v>89</v>
      </c>
    </row>
    <row r="327" spans="1:65" s="2" customFormat="1" ht="16.5" customHeight="1">
      <c r="A327" s="33"/>
      <c r="B327" s="149"/>
      <c r="C327" s="150" t="s">
        <v>463</v>
      </c>
      <c r="D327" s="150" t="s">
        <v>138</v>
      </c>
      <c r="E327" s="151" t="s">
        <v>464</v>
      </c>
      <c r="F327" s="152" t="s">
        <v>465</v>
      </c>
      <c r="G327" s="153" t="s">
        <v>379</v>
      </c>
      <c r="H327" s="154">
        <v>15.6</v>
      </c>
      <c r="I327" s="155"/>
      <c r="J327" s="156">
        <f>ROUND(I327*H327,2)</f>
        <v>0</v>
      </c>
      <c r="K327" s="152" t="s">
        <v>1</v>
      </c>
      <c r="L327" s="34"/>
      <c r="M327" s="157" t="s">
        <v>1</v>
      </c>
      <c r="N327" s="158" t="s">
        <v>45</v>
      </c>
      <c r="O327" s="59"/>
      <c r="P327" s="159">
        <f>O327*H327</f>
        <v>0</v>
      </c>
      <c r="Q327" s="159">
        <v>0</v>
      </c>
      <c r="R327" s="159">
        <f>Q327*H327</f>
        <v>0</v>
      </c>
      <c r="S327" s="159">
        <v>0</v>
      </c>
      <c r="T327" s="16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1" t="s">
        <v>134</v>
      </c>
      <c r="AT327" s="161" t="s">
        <v>138</v>
      </c>
      <c r="AU327" s="161" t="s">
        <v>89</v>
      </c>
      <c r="AY327" s="18" t="s">
        <v>135</v>
      </c>
      <c r="BE327" s="162">
        <f>IF(N327="základní",J327,0)</f>
        <v>0</v>
      </c>
      <c r="BF327" s="162">
        <f>IF(N327="snížená",J327,0)</f>
        <v>0</v>
      </c>
      <c r="BG327" s="162">
        <f>IF(N327="zákl. přenesená",J327,0)</f>
        <v>0</v>
      </c>
      <c r="BH327" s="162">
        <f>IF(N327="sníž. přenesená",J327,0)</f>
        <v>0</v>
      </c>
      <c r="BI327" s="162">
        <f>IF(N327="nulová",J327,0)</f>
        <v>0</v>
      </c>
      <c r="BJ327" s="18" t="s">
        <v>87</v>
      </c>
      <c r="BK327" s="162">
        <f>ROUND(I327*H327,2)</f>
        <v>0</v>
      </c>
      <c r="BL327" s="18" t="s">
        <v>134</v>
      </c>
      <c r="BM327" s="161" t="s">
        <v>466</v>
      </c>
    </row>
    <row r="328" spans="1:65" s="13" customFormat="1" ht="11.25">
      <c r="B328" s="172"/>
      <c r="D328" s="163" t="s">
        <v>230</v>
      </c>
      <c r="E328" s="173" t="s">
        <v>1</v>
      </c>
      <c r="F328" s="174" t="s">
        <v>448</v>
      </c>
      <c r="H328" s="173" t="s">
        <v>1</v>
      </c>
      <c r="I328" s="175"/>
      <c r="L328" s="172"/>
      <c r="M328" s="176"/>
      <c r="N328" s="177"/>
      <c r="O328" s="177"/>
      <c r="P328" s="177"/>
      <c r="Q328" s="177"/>
      <c r="R328" s="177"/>
      <c r="S328" s="177"/>
      <c r="T328" s="178"/>
      <c r="AT328" s="173" t="s">
        <v>230</v>
      </c>
      <c r="AU328" s="173" t="s">
        <v>89</v>
      </c>
      <c r="AV328" s="13" t="s">
        <v>87</v>
      </c>
      <c r="AW328" s="13" t="s">
        <v>35</v>
      </c>
      <c r="AX328" s="13" t="s">
        <v>80</v>
      </c>
      <c r="AY328" s="173" t="s">
        <v>135</v>
      </c>
    </row>
    <row r="329" spans="1:65" s="13" customFormat="1" ht="11.25">
      <c r="B329" s="172"/>
      <c r="D329" s="163" t="s">
        <v>230</v>
      </c>
      <c r="E329" s="173" t="s">
        <v>1</v>
      </c>
      <c r="F329" s="174" t="s">
        <v>467</v>
      </c>
      <c r="H329" s="173" t="s">
        <v>1</v>
      </c>
      <c r="I329" s="175"/>
      <c r="L329" s="172"/>
      <c r="M329" s="176"/>
      <c r="N329" s="177"/>
      <c r="O329" s="177"/>
      <c r="P329" s="177"/>
      <c r="Q329" s="177"/>
      <c r="R329" s="177"/>
      <c r="S329" s="177"/>
      <c r="T329" s="178"/>
      <c r="AT329" s="173" t="s">
        <v>230</v>
      </c>
      <c r="AU329" s="173" t="s">
        <v>89</v>
      </c>
      <c r="AV329" s="13" t="s">
        <v>87</v>
      </c>
      <c r="AW329" s="13" t="s">
        <v>35</v>
      </c>
      <c r="AX329" s="13" t="s">
        <v>80</v>
      </c>
      <c r="AY329" s="173" t="s">
        <v>135</v>
      </c>
    </row>
    <row r="330" spans="1:65" s="14" customFormat="1" ht="11.25">
      <c r="B330" s="179"/>
      <c r="D330" s="163" t="s">
        <v>230</v>
      </c>
      <c r="E330" s="180" t="s">
        <v>1</v>
      </c>
      <c r="F330" s="181" t="s">
        <v>468</v>
      </c>
      <c r="H330" s="182">
        <v>10.8</v>
      </c>
      <c r="I330" s="183"/>
      <c r="L330" s="179"/>
      <c r="M330" s="184"/>
      <c r="N330" s="185"/>
      <c r="O330" s="185"/>
      <c r="P330" s="185"/>
      <c r="Q330" s="185"/>
      <c r="R330" s="185"/>
      <c r="S330" s="185"/>
      <c r="T330" s="186"/>
      <c r="AT330" s="180" t="s">
        <v>230</v>
      </c>
      <c r="AU330" s="180" t="s">
        <v>89</v>
      </c>
      <c r="AV330" s="14" t="s">
        <v>89</v>
      </c>
      <c r="AW330" s="14" t="s">
        <v>35</v>
      </c>
      <c r="AX330" s="14" t="s">
        <v>80</v>
      </c>
      <c r="AY330" s="180" t="s">
        <v>135</v>
      </c>
    </row>
    <row r="331" spans="1:65" s="13" customFormat="1" ht="11.25">
      <c r="B331" s="172"/>
      <c r="D331" s="163" t="s">
        <v>230</v>
      </c>
      <c r="E331" s="173" t="s">
        <v>1</v>
      </c>
      <c r="F331" s="174" t="s">
        <v>469</v>
      </c>
      <c r="H331" s="173" t="s">
        <v>1</v>
      </c>
      <c r="I331" s="175"/>
      <c r="L331" s="172"/>
      <c r="M331" s="176"/>
      <c r="N331" s="177"/>
      <c r="O331" s="177"/>
      <c r="P331" s="177"/>
      <c r="Q331" s="177"/>
      <c r="R331" s="177"/>
      <c r="S331" s="177"/>
      <c r="T331" s="178"/>
      <c r="AT331" s="173" t="s">
        <v>230</v>
      </c>
      <c r="AU331" s="173" t="s">
        <v>89</v>
      </c>
      <c r="AV331" s="13" t="s">
        <v>87</v>
      </c>
      <c r="AW331" s="13" t="s">
        <v>35</v>
      </c>
      <c r="AX331" s="13" t="s">
        <v>80</v>
      </c>
      <c r="AY331" s="173" t="s">
        <v>135</v>
      </c>
    </row>
    <row r="332" spans="1:65" s="14" customFormat="1" ht="11.25">
      <c r="B332" s="179"/>
      <c r="D332" s="163" t="s">
        <v>230</v>
      </c>
      <c r="E332" s="180" t="s">
        <v>1</v>
      </c>
      <c r="F332" s="181" t="s">
        <v>470</v>
      </c>
      <c r="H332" s="182">
        <v>4.8</v>
      </c>
      <c r="I332" s="183"/>
      <c r="L332" s="179"/>
      <c r="M332" s="184"/>
      <c r="N332" s="185"/>
      <c r="O332" s="185"/>
      <c r="P332" s="185"/>
      <c r="Q332" s="185"/>
      <c r="R332" s="185"/>
      <c r="S332" s="185"/>
      <c r="T332" s="186"/>
      <c r="AT332" s="180" t="s">
        <v>230</v>
      </c>
      <c r="AU332" s="180" t="s">
        <v>89</v>
      </c>
      <c r="AV332" s="14" t="s">
        <v>89</v>
      </c>
      <c r="AW332" s="14" t="s">
        <v>35</v>
      </c>
      <c r="AX332" s="14" t="s">
        <v>80</v>
      </c>
      <c r="AY332" s="180" t="s">
        <v>135</v>
      </c>
    </row>
    <row r="333" spans="1:65" s="15" customFormat="1" ht="11.25">
      <c r="B333" s="187"/>
      <c r="D333" s="163" t="s">
        <v>230</v>
      </c>
      <c r="E333" s="188" t="s">
        <v>1</v>
      </c>
      <c r="F333" s="189" t="s">
        <v>233</v>
      </c>
      <c r="H333" s="190">
        <v>15.600000000000001</v>
      </c>
      <c r="I333" s="191"/>
      <c r="L333" s="187"/>
      <c r="M333" s="192"/>
      <c r="N333" s="193"/>
      <c r="O333" s="193"/>
      <c r="P333" s="193"/>
      <c r="Q333" s="193"/>
      <c r="R333" s="193"/>
      <c r="S333" s="193"/>
      <c r="T333" s="194"/>
      <c r="AT333" s="188" t="s">
        <v>230</v>
      </c>
      <c r="AU333" s="188" t="s">
        <v>89</v>
      </c>
      <c r="AV333" s="15" t="s">
        <v>134</v>
      </c>
      <c r="AW333" s="15" t="s">
        <v>35</v>
      </c>
      <c r="AX333" s="15" t="s">
        <v>87</v>
      </c>
      <c r="AY333" s="188" t="s">
        <v>135</v>
      </c>
    </row>
    <row r="334" spans="1:65" s="2" customFormat="1" ht="24.2" customHeight="1">
      <c r="A334" s="33"/>
      <c r="B334" s="149"/>
      <c r="C334" s="150" t="s">
        <v>471</v>
      </c>
      <c r="D334" s="150" t="s">
        <v>138</v>
      </c>
      <c r="E334" s="151" t="s">
        <v>472</v>
      </c>
      <c r="F334" s="152" t="s">
        <v>473</v>
      </c>
      <c r="G334" s="153" t="s">
        <v>317</v>
      </c>
      <c r="H334" s="154">
        <v>6.8000000000000005E-2</v>
      </c>
      <c r="I334" s="155"/>
      <c r="J334" s="156">
        <f>ROUND(I334*H334,2)</f>
        <v>0</v>
      </c>
      <c r="K334" s="152" t="s">
        <v>227</v>
      </c>
      <c r="L334" s="34"/>
      <c r="M334" s="157" t="s">
        <v>1</v>
      </c>
      <c r="N334" s="158" t="s">
        <v>45</v>
      </c>
      <c r="O334" s="59"/>
      <c r="P334" s="159">
        <f>O334*H334</f>
        <v>0</v>
      </c>
      <c r="Q334" s="159">
        <v>1.04359</v>
      </c>
      <c r="R334" s="159">
        <f>Q334*H334</f>
        <v>7.0964120000000006E-2</v>
      </c>
      <c r="S334" s="159">
        <v>0</v>
      </c>
      <c r="T334" s="16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1" t="s">
        <v>134</v>
      </c>
      <c r="AT334" s="161" t="s">
        <v>138</v>
      </c>
      <c r="AU334" s="161" t="s">
        <v>89</v>
      </c>
      <c r="AY334" s="18" t="s">
        <v>135</v>
      </c>
      <c r="BE334" s="162">
        <f>IF(N334="základní",J334,0)</f>
        <v>0</v>
      </c>
      <c r="BF334" s="162">
        <f>IF(N334="snížená",J334,0)</f>
        <v>0</v>
      </c>
      <c r="BG334" s="162">
        <f>IF(N334="zákl. přenesená",J334,0)</f>
        <v>0</v>
      </c>
      <c r="BH334" s="162">
        <f>IF(N334="sníž. přenesená",J334,0)</f>
        <v>0</v>
      </c>
      <c r="BI334" s="162">
        <f>IF(N334="nulová",J334,0)</f>
        <v>0</v>
      </c>
      <c r="BJ334" s="18" t="s">
        <v>87</v>
      </c>
      <c r="BK334" s="162">
        <f>ROUND(I334*H334,2)</f>
        <v>0</v>
      </c>
      <c r="BL334" s="18" t="s">
        <v>134</v>
      </c>
      <c r="BM334" s="161" t="s">
        <v>474</v>
      </c>
    </row>
    <row r="335" spans="1:65" s="2" customFormat="1" ht="19.5">
      <c r="A335" s="33"/>
      <c r="B335" s="34"/>
      <c r="C335" s="33"/>
      <c r="D335" s="163" t="s">
        <v>143</v>
      </c>
      <c r="E335" s="33"/>
      <c r="F335" s="164" t="s">
        <v>475</v>
      </c>
      <c r="G335" s="33"/>
      <c r="H335" s="33"/>
      <c r="I335" s="165"/>
      <c r="J335" s="33"/>
      <c r="K335" s="33"/>
      <c r="L335" s="34"/>
      <c r="M335" s="166"/>
      <c r="N335" s="167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143</v>
      </c>
      <c r="AU335" s="18" t="s">
        <v>89</v>
      </c>
    </row>
    <row r="336" spans="1:65" s="13" customFormat="1" ht="11.25">
      <c r="B336" s="172"/>
      <c r="D336" s="163" t="s">
        <v>230</v>
      </c>
      <c r="E336" s="173" t="s">
        <v>1</v>
      </c>
      <c r="F336" s="174" t="s">
        <v>448</v>
      </c>
      <c r="H336" s="173" t="s">
        <v>1</v>
      </c>
      <c r="I336" s="175"/>
      <c r="L336" s="172"/>
      <c r="M336" s="176"/>
      <c r="N336" s="177"/>
      <c r="O336" s="177"/>
      <c r="P336" s="177"/>
      <c r="Q336" s="177"/>
      <c r="R336" s="177"/>
      <c r="S336" s="177"/>
      <c r="T336" s="178"/>
      <c r="AT336" s="173" t="s">
        <v>230</v>
      </c>
      <c r="AU336" s="173" t="s">
        <v>89</v>
      </c>
      <c r="AV336" s="13" t="s">
        <v>87</v>
      </c>
      <c r="AW336" s="13" t="s">
        <v>35</v>
      </c>
      <c r="AX336" s="13" t="s">
        <v>80</v>
      </c>
      <c r="AY336" s="173" t="s">
        <v>135</v>
      </c>
    </row>
    <row r="337" spans="1:65" s="13" customFormat="1" ht="11.25">
      <c r="B337" s="172"/>
      <c r="D337" s="163" t="s">
        <v>230</v>
      </c>
      <c r="E337" s="173" t="s">
        <v>1</v>
      </c>
      <c r="F337" s="174" t="s">
        <v>476</v>
      </c>
      <c r="H337" s="173" t="s">
        <v>1</v>
      </c>
      <c r="I337" s="175"/>
      <c r="L337" s="172"/>
      <c r="M337" s="176"/>
      <c r="N337" s="177"/>
      <c r="O337" s="177"/>
      <c r="P337" s="177"/>
      <c r="Q337" s="177"/>
      <c r="R337" s="177"/>
      <c r="S337" s="177"/>
      <c r="T337" s="178"/>
      <c r="AT337" s="173" t="s">
        <v>230</v>
      </c>
      <c r="AU337" s="173" t="s">
        <v>89</v>
      </c>
      <c r="AV337" s="13" t="s">
        <v>87</v>
      </c>
      <c r="AW337" s="13" t="s">
        <v>35</v>
      </c>
      <c r="AX337" s="13" t="s">
        <v>80</v>
      </c>
      <c r="AY337" s="173" t="s">
        <v>135</v>
      </c>
    </row>
    <row r="338" spans="1:65" s="14" customFormat="1" ht="11.25">
      <c r="B338" s="179"/>
      <c r="D338" s="163" t="s">
        <v>230</v>
      </c>
      <c r="E338" s="180" t="s">
        <v>1</v>
      </c>
      <c r="F338" s="181" t="s">
        <v>477</v>
      </c>
      <c r="H338" s="182">
        <v>3.4000000000000002E-2</v>
      </c>
      <c r="I338" s="183"/>
      <c r="L338" s="179"/>
      <c r="M338" s="184"/>
      <c r="N338" s="185"/>
      <c r="O338" s="185"/>
      <c r="P338" s="185"/>
      <c r="Q338" s="185"/>
      <c r="R338" s="185"/>
      <c r="S338" s="185"/>
      <c r="T338" s="186"/>
      <c r="AT338" s="180" t="s">
        <v>230</v>
      </c>
      <c r="AU338" s="180" t="s">
        <v>89</v>
      </c>
      <c r="AV338" s="14" t="s">
        <v>89</v>
      </c>
      <c r="AW338" s="14" t="s">
        <v>35</v>
      </c>
      <c r="AX338" s="14" t="s">
        <v>80</v>
      </c>
      <c r="AY338" s="180" t="s">
        <v>135</v>
      </c>
    </row>
    <row r="339" spans="1:65" s="14" customFormat="1" ht="11.25">
      <c r="B339" s="179"/>
      <c r="D339" s="163" t="s">
        <v>230</v>
      </c>
      <c r="E339" s="180" t="s">
        <v>1</v>
      </c>
      <c r="F339" s="181" t="s">
        <v>478</v>
      </c>
      <c r="H339" s="182">
        <v>3.4000000000000002E-2</v>
      </c>
      <c r="I339" s="183"/>
      <c r="L339" s="179"/>
      <c r="M339" s="184"/>
      <c r="N339" s="185"/>
      <c r="O339" s="185"/>
      <c r="P339" s="185"/>
      <c r="Q339" s="185"/>
      <c r="R339" s="185"/>
      <c r="S339" s="185"/>
      <c r="T339" s="186"/>
      <c r="AT339" s="180" t="s">
        <v>230</v>
      </c>
      <c r="AU339" s="180" t="s">
        <v>89</v>
      </c>
      <c r="AV339" s="14" t="s">
        <v>89</v>
      </c>
      <c r="AW339" s="14" t="s">
        <v>35</v>
      </c>
      <c r="AX339" s="14" t="s">
        <v>80</v>
      </c>
      <c r="AY339" s="180" t="s">
        <v>135</v>
      </c>
    </row>
    <row r="340" spans="1:65" s="15" customFormat="1" ht="11.25">
      <c r="B340" s="187"/>
      <c r="D340" s="163" t="s">
        <v>230</v>
      </c>
      <c r="E340" s="188" t="s">
        <v>1</v>
      </c>
      <c r="F340" s="189" t="s">
        <v>233</v>
      </c>
      <c r="H340" s="190">
        <v>6.8000000000000005E-2</v>
      </c>
      <c r="I340" s="191"/>
      <c r="L340" s="187"/>
      <c r="M340" s="192"/>
      <c r="N340" s="193"/>
      <c r="O340" s="193"/>
      <c r="P340" s="193"/>
      <c r="Q340" s="193"/>
      <c r="R340" s="193"/>
      <c r="S340" s="193"/>
      <c r="T340" s="194"/>
      <c r="AT340" s="188" t="s">
        <v>230</v>
      </c>
      <c r="AU340" s="188" t="s">
        <v>89</v>
      </c>
      <c r="AV340" s="15" t="s">
        <v>134</v>
      </c>
      <c r="AW340" s="15" t="s">
        <v>35</v>
      </c>
      <c r="AX340" s="15" t="s">
        <v>87</v>
      </c>
      <c r="AY340" s="188" t="s">
        <v>135</v>
      </c>
    </row>
    <row r="341" spans="1:65" s="2" customFormat="1" ht="24.2" customHeight="1">
      <c r="A341" s="33"/>
      <c r="B341" s="149"/>
      <c r="C341" s="150" t="s">
        <v>479</v>
      </c>
      <c r="D341" s="150" t="s">
        <v>138</v>
      </c>
      <c r="E341" s="151" t="s">
        <v>480</v>
      </c>
      <c r="F341" s="152" t="s">
        <v>481</v>
      </c>
      <c r="G341" s="153" t="s">
        <v>317</v>
      </c>
      <c r="H341" s="154">
        <v>0.19800000000000001</v>
      </c>
      <c r="I341" s="155"/>
      <c r="J341" s="156">
        <f>ROUND(I341*H341,2)</f>
        <v>0</v>
      </c>
      <c r="K341" s="152" t="s">
        <v>227</v>
      </c>
      <c r="L341" s="34"/>
      <c r="M341" s="157" t="s">
        <v>1</v>
      </c>
      <c r="N341" s="158" t="s">
        <v>45</v>
      </c>
      <c r="O341" s="59"/>
      <c r="P341" s="159">
        <f>O341*H341</f>
        <v>0</v>
      </c>
      <c r="Q341" s="159">
        <v>1.0541700000000001</v>
      </c>
      <c r="R341" s="159">
        <f>Q341*H341</f>
        <v>0.20872566000000001</v>
      </c>
      <c r="S341" s="159">
        <v>0</v>
      </c>
      <c r="T341" s="160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1" t="s">
        <v>134</v>
      </c>
      <c r="AT341" s="161" t="s">
        <v>138</v>
      </c>
      <c r="AU341" s="161" t="s">
        <v>89</v>
      </c>
      <c r="AY341" s="18" t="s">
        <v>135</v>
      </c>
      <c r="BE341" s="162">
        <f>IF(N341="základní",J341,0)</f>
        <v>0</v>
      </c>
      <c r="BF341" s="162">
        <f>IF(N341="snížená",J341,0)</f>
        <v>0</v>
      </c>
      <c r="BG341" s="162">
        <f>IF(N341="zákl. přenesená",J341,0)</f>
        <v>0</v>
      </c>
      <c r="BH341" s="162">
        <f>IF(N341="sníž. přenesená",J341,0)</f>
        <v>0</v>
      </c>
      <c r="BI341" s="162">
        <f>IF(N341="nulová",J341,0)</f>
        <v>0</v>
      </c>
      <c r="BJ341" s="18" t="s">
        <v>87</v>
      </c>
      <c r="BK341" s="162">
        <f>ROUND(I341*H341,2)</f>
        <v>0</v>
      </c>
      <c r="BL341" s="18" t="s">
        <v>134</v>
      </c>
      <c r="BM341" s="161" t="s">
        <v>482</v>
      </c>
    </row>
    <row r="342" spans="1:65" s="2" customFormat="1" ht="19.5">
      <c r="A342" s="33"/>
      <c r="B342" s="34"/>
      <c r="C342" s="33"/>
      <c r="D342" s="163" t="s">
        <v>143</v>
      </c>
      <c r="E342" s="33"/>
      <c r="F342" s="164" t="s">
        <v>483</v>
      </c>
      <c r="G342" s="33"/>
      <c r="H342" s="33"/>
      <c r="I342" s="165"/>
      <c r="J342" s="33"/>
      <c r="K342" s="33"/>
      <c r="L342" s="34"/>
      <c r="M342" s="166"/>
      <c r="N342" s="167"/>
      <c r="O342" s="59"/>
      <c r="P342" s="59"/>
      <c r="Q342" s="59"/>
      <c r="R342" s="59"/>
      <c r="S342" s="59"/>
      <c r="T342" s="60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143</v>
      </c>
      <c r="AU342" s="18" t="s">
        <v>89</v>
      </c>
    </row>
    <row r="343" spans="1:65" s="13" customFormat="1" ht="11.25">
      <c r="B343" s="172"/>
      <c r="D343" s="163" t="s">
        <v>230</v>
      </c>
      <c r="E343" s="173" t="s">
        <v>1</v>
      </c>
      <c r="F343" s="174" t="s">
        <v>448</v>
      </c>
      <c r="H343" s="173" t="s">
        <v>1</v>
      </c>
      <c r="I343" s="175"/>
      <c r="L343" s="172"/>
      <c r="M343" s="176"/>
      <c r="N343" s="177"/>
      <c r="O343" s="177"/>
      <c r="P343" s="177"/>
      <c r="Q343" s="177"/>
      <c r="R343" s="177"/>
      <c r="S343" s="177"/>
      <c r="T343" s="178"/>
      <c r="AT343" s="173" t="s">
        <v>230</v>
      </c>
      <c r="AU343" s="173" t="s">
        <v>89</v>
      </c>
      <c r="AV343" s="13" t="s">
        <v>87</v>
      </c>
      <c r="AW343" s="13" t="s">
        <v>35</v>
      </c>
      <c r="AX343" s="13" t="s">
        <v>80</v>
      </c>
      <c r="AY343" s="173" t="s">
        <v>135</v>
      </c>
    </row>
    <row r="344" spans="1:65" s="13" customFormat="1" ht="11.25">
      <c r="B344" s="172"/>
      <c r="D344" s="163" t="s">
        <v>230</v>
      </c>
      <c r="E344" s="173" t="s">
        <v>1</v>
      </c>
      <c r="F344" s="174" t="s">
        <v>484</v>
      </c>
      <c r="H344" s="173" t="s">
        <v>1</v>
      </c>
      <c r="I344" s="175"/>
      <c r="L344" s="172"/>
      <c r="M344" s="176"/>
      <c r="N344" s="177"/>
      <c r="O344" s="177"/>
      <c r="P344" s="177"/>
      <c r="Q344" s="177"/>
      <c r="R344" s="177"/>
      <c r="S344" s="177"/>
      <c r="T344" s="178"/>
      <c r="AT344" s="173" t="s">
        <v>230</v>
      </c>
      <c r="AU344" s="173" t="s">
        <v>89</v>
      </c>
      <c r="AV344" s="13" t="s">
        <v>87</v>
      </c>
      <c r="AW344" s="13" t="s">
        <v>35</v>
      </c>
      <c r="AX344" s="13" t="s">
        <v>80</v>
      </c>
      <c r="AY344" s="173" t="s">
        <v>135</v>
      </c>
    </row>
    <row r="345" spans="1:65" s="14" customFormat="1" ht="11.25">
      <c r="B345" s="179"/>
      <c r="D345" s="163" t="s">
        <v>230</v>
      </c>
      <c r="E345" s="180" t="s">
        <v>1</v>
      </c>
      <c r="F345" s="181" t="s">
        <v>485</v>
      </c>
      <c r="H345" s="182">
        <v>0.18</v>
      </c>
      <c r="I345" s="183"/>
      <c r="L345" s="179"/>
      <c r="M345" s="184"/>
      <c r="N345" s="185"/>
      <c r="O345" s="185"/>
      <c r="P345" s="185"/>
      <c r="Q345" s="185"/>
      <c r="R345" s="185"/>
      <c r="S345" s="185"/>
      <c r="T345" s="186"/>
      <c r="AT345" s="180" t="s">
        <v>230</v>
      </c>
      <c r="AU345" s="180" t="s">
        <v>89</v>
      </c>
      <c r="AV345" s="14" t="s">
        <v>89</v>
      </c>
      <c r="AW345" s="14" t="s">
        <v>35</v>
      </c>
      <c r="AX345" s="14" t="s">
        <v>80</v>
      </c>
      <c r="AY345" s="180" t="s">
        <v>135</v>
      </c>
    </row>
    <row r="346" spans="1:65" s="14" customFormat="1" ht="11.25">
      <c r="B346" s="179"/>
      <c r="D346" s="163" t="s">
        <v>230</v>
      </c>
      <c r="E346" s="180" t="s">
        <v>1</v>
      </c>
      <c r="F346" s="181" t="s">
        <v>486</v>
      </c>
      <c r="H346" s="182">
        <v>1.7999999999999999E-2</v>
      </c>
      <c r="I346" s="183"/>
      <c r="L346" s="179"/>
      <c r="M346" s="184"/>
      <c r="N346" s="185"/>
      <c r="O346" s="185"/>
      <c r="P346" s="185"/>
      <c r="Q346" s="185"/>
      <c r="R346" s="185"/>
      <c r="S346" s="185"/>
      <c r="T346" s="186"/>
      <c r="AT346" s="180" t="s">
        <v>230</v>
      </c>
      <c r="AU346" s="180" t="s">
        <v>89</v>
      </c>
      <c r="AV346" s="14" t="s">
        <v>89</v>
      </c>
      <c r="AW346" s="14" t="s">
        <v>35</v>
      </c>
      <c r="AX346" s="14" t="s">
        <v>80</v>
      </c>
      <c r="AY346" s="180" t="s">
        <v>135</v>
      </c>
    </row>
    <row r="347" spans="1:65" s="15" customFormat="1" ht="11.25">
      <c r="B347" s="187"/>
      <c r="D347" s="163" t="s">
        <v>230</v>
      </c>
      <c r="E347" s="188" t="s">
        <v>1</v>
      </c>
      <c r="F347" s="189" t="s">
        <v>233</v>
      </c>
      <c r="H347" s="190">
        <v>0.19800000000000001</v>
      </c>
      <c r="I347" s="191"/>
      <c r="L347" s="187"/>
      <c r="M347" s="192"/>
      <c r="N347" s="193"/>
      <c r="O347" s="193"/>
      <c r="P347" s="193"/>
      <c r="Q347" s="193"/>
      <c r="R347" s="193"/>
      <c r="S347" s="193"/>
      <c r="T347" s="194"/>
      <c r="AT347" s="188" t="s">
        <v>230</v>
      </c>
      <c r="AU347" s="188" t="s">
        <v>89</v>
      </c>
      <c r="AV347" s="15" t="s">
        <v>134</v>
      </c>
      <c r="AW347" s="15" t="s">
        <v>35</v>
      </c>
      <c r="AX347" s="15" t="s">
        <v>87</v>
      </c>
      <c r="AY347" s="188" t="s">
        <v>135</v>
      </c>
    </row>
    <row r="348" spans="1:65" s="12" customFormat="1" ht="22.9" customHeight="1">
      <c r="B348" s="136"/>
      <c r="D348" s="137" t="s">
        <v>79</v>
      </c>
      <c r="E348" s="147" t="s">
        <v>134</v>
      </c>
      <c r="F348" s="147" t="s">
        <v>487</v>
      </c>
      <c r="I348" s="139"/>
      <c r="J348" s="148">
        <f>BK348</f>
        <v>0</v>
      </c>
      <c r="L348" s="136"/>
      <c r="M348" s="141"/>
      <c r="N348" s="142"/>
      <c r="O348" s="142"/>
      <c r="P348" s="143">
        <f>SUM(P349:P374)</f>
        <v>0</v>
      </c>
      <c r="Q348" s="142"/>
      <c r="R348" s="143">
        <f>SUM(R349:R374)</f>
        <v>55.259464869999995</v>
      </c>
      <c r="S348" s="142"/>
      <c r="T348" s="144">
        <f>SUM(T349:T374)</f>
        <v>0</v>
      </c>
      <c r="AR348" s="137" t="s">
        <v>87</v>
      </c>
      <c r="AT348" s="145" t="s">
        <v>79</v>
      </c>
      <c r="AU348" s="145" t="s">
        <v>87</v>
      </c>
      <c r="AY348" s="137" t="s">
        <v>135</v>
      </c>
      <c r="BK348" s="146">
        <f>SUM(BK349:BK374)</f>
        <v>0</v>
      </c>
    </row>
    <row r="349" spans="1:65" s="2" customFormat="1" ht="16.5" customHeight="1">
      <c r="A349" s="33"/>
      <c r="B349" s="149"/>
      <c r="C349" s="150" t="s">
        <v>488</v>
      </c>
      <c r="D349" s="150" t="s">
        <v>138</v>
      </c>
      <c r="E349" s="151" t="s">
        <v>489</v>
      </c>
      <c r="F349" s="152" t="s">
        <v>490</v>
      </c>
      <c r="G349" s="153" t="s">
        <v>242</v>
      </c>
      <c r="H349" s="154">
        <v>13.02</v>
      </c>
      <c r="I349" s="155"/>
      <c r="J349" s="156">
        <f>ROUND(I349*H349,2)</f>
        <v>0</v>
      </c>
      <c r="K349" s="152" t="s">
        <v>227</v>
      </c>
      <c r="L349" s="34"/>
      <c r="M349" s="157" t="s">
        <v>1</v>
      </c>
      <c r="N349" s="158" t="s">
        <v>45</v>
      </c>
      <c r="O349" s="59"/>
      <c r="P349" s="159">
        <f>O349*H349</f>
        <v>0</v>
      </c>
      <c r="Q349" s="159">
        <v>1.7034</v>
      </c>
      <c r="R349" s="159">
        <f>Q349*H349</f>
        <v>22.178267999999999</v>
      </c>
      <c r="S349" s="159">
        <v>0</v>
      </c>
      <c r="T349" s="160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1" t="s">
        <v>134</v>
      </c>
      <c r="AT349" s="161" t="s">
        <v>138</v>
      </c>
      <c r="AU349" s="161" t="s">
        <v>89</v>
      </c>
      <c r="AY349" s="18" t="s">
        <v>135</v>
      </c>
      <c r="BE349" s="162">
        <f>IF(N349="základní",J349,0)</f>
        <v>0</v>
      </c>
      <c r="BF349" s="162">
        <f>IF(N349="snížená",J349,0)</f>
        <v>0</v>
      </c>
      <c r="BG349" s="162">
        <f>IF(N349="zákl. přenesená",J349,0)</f>
        <v>0</v>
      </c>
      <c r="BH349" s="162">
        <f>IF(N349="sníž. přenesená",J349,0)</f>
        <v>0</v>
      </c>
      <c r="BI349" s="162">
        <f>IF(N349="nulová",J349,0)</f>
        <v>0</v>
      </c>
      <c r="BJ349" s="18" t="s">
        <v>87</v>
      </c>
      <c r="BK349" s="162">
        <f>ROUND(I349*H349,2)</f>
        <v>0</v>
      </c>
      <c r="BL349" s="18" t="s">
        <v>134</v>
      </c>
      <c r="BM349" s="161" t="s">
        <v>491</v>
      </c>
    </row>
    <row r="350" spans="1:65" s="2" customFormat="1" ht="19.5">
      <c r="A350" s="33"/>
      <c r="B350" s="34"/>
      <c r="C350" s="33"/>
      <c r="D350" s="163" t="s">
        <v>143</v>
      </c>
      <c r="E350" s="33"/>
      <c r="F350" s="164" t="s">
        <v>492</v>
      </c>
      <c r="G350" s="33"/>
      <c r="H350" s="33"/>
      <c r="I350" s="165"/>
      <c r="J350" s="33"/>
      <c r="K350" s="33"/>
      <c r="L350" s="34"/>
      <c r="M350" s="166"/>
      <c r="N350" s="167"/>
      <c r="O350" s="59"/>
      <c r="P350" s="59"/>
      <c r="Q350" s="59"/>
      <c r="R350" s="59"/>
      <c r="S350" s="59"/>
      <c r="T350" s="60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143</v>
      </c>
      <c r="AU350" s="18" t="s">
        <v>89</v>
      </c>
    </row>
    <row r="351" spans="1:65" s="13" customFormat="1" ht="11.25">
      <c r="B351" s="172"/>
      <c r="D351" s="163" t="s">
        <v>230</v>
      </c>
      <c r="E351" s="173" t="s">
        <v>1</v>
      </c>
      <c r="F351" s="174" t="s">
        <v>382</v>
      </c>
      <c r="H351" s="173" t="s">
        <v>1</v>
      </c>
      <c r="I351" s="175"/>
      <c r="L351" s="172"/>
      <c r="M351" s="176"/>
      <c r="N351" s="177"/>
      <c r="O351" s="177"/>
      <c r="P351" s="177"/>
      <c r="Q351" s="177"/>
      <c r="R351" s="177"/>
      <c r="S351" s="177"/>
      <c r="T351" s="178"/>
      <c r="AT351" s="173" t="s">
        <v>230</v>
      </c>
      <c r="AU351" s="173" t="s">
        <v>89</v>
      </c>
      <c r="AV351" s="13" t="s">
        <v>87</v>
      </c>
      <c r="AW351" s="13" t="s">
        <v>35</v>
      </c>
      <c r="AX351" s="13" t="s">
        <v>80</v>
      </c>
      <c r="AY351" s="173" t="s">
        <v>135</v>
      </c>
    </row>
    <row r="352" spans="1:65" s="14" customFormat="1" ht="11.25">
      <c r="B352" s="179"/>
      <c r="D352" s="163" t="s">
        <v>230</v>
      </c>
      <c r="E352" s="180" t="s">
        <v>1</v>
      </c>
      <c r="F352" s="181" t="s">
        <v>493</v>
      </c>
      <c r="H352" s="182">
        <v>6.51</v>
      </c>
      <c r="I352" s="183"/>
      <c r="L352" s="179"/>
      <c r="M352" s="184"/>
      <c r="N352" s="185"/>
      <c r="O352" s="185"/>
      <c r="P352" s="185"/>
      <c r="Q352" s="185"/>
      <c r="R352" s="185"/>
      <c r="S352" s="185"/>
      <c r="T352" s="186"/>
      <c r="AT352" s="180" t="s">
        <v>230</v>
      </c>
      <c r="AU352" s="180" t="s">
        <v>89</v>
      </c>
      <c r="AV352" s="14" t="s">
        <v>89</v>
      </c>
      <c r="AW352" s="14" t="s">
        <v>35</v>
      </c>
      <c r="AX352" s="14" t="s">
        <v>80</v>
      </c>
      <c r="AY352" s="180" t="s">
        <v>135</v>
      </c>
    </row>
    <row r="353" spans="1:65" s="14" customFormat="1" ht="11.25">
      <c r="B353" s="179"/>
      <c r="D353" s="163" t="s">
        <v>230</v>
      </c>
      <c r="E353" s="180" t="s">
        <v>1</v>
      </c>
      <c r="F353" s="181" t="s">
        <v>493</v>
      </c>
      <c r="H353" s="182">
        <v>6.51</v>
      </c>
      <c r="I353" s="183"/>
      <c r="L353" s="179"/>
      <c r="M353" s="184"/>
      <c r="N353" s="185"/>
      <c r="O353" s="185"/>
      <c r="P353" s="185"/>
      <c r="Q353" s="185"/>
      <c r="R353" s="185"/>
      <c r="S353" s="185"/>
      <c r="T353" s="186"/>
      <c r="AT353" s="180" t="s">
        <v>230</v>
      </c>
      <c r="AU353" s="180" t="s">
        <v>89</v>
      </c>
      <c r="AV353" s="14" t="s">
        <v>89</v>
      </c>
      <c r="AW353" s="14" t="s">
        <v>35</v>
      </c>
      <c r="AX353" s="14" t="s">
        <v>80</v>
      </c>
      <c r="AY353" s="180" t="s">
        <v>135</v>
      </c>
    </row>
    <row r="354" spans="1:65" s="15" customFormat="1" ht="11.25">
      <c r="B354" s="187"/>
      <c r="D354" s="163" t="s">
        <v>230</v>
      </c>
      <c r="E354" s="188" t="s">
        <v>1</v>
      </c>
      <c r="F354" s="189" t="s">
        <v>233</v>
      </c>
      <c r="H354" s="190">
        <v>13.02</v>
      </c>
      <c r="I354" s="191"/>
      <c r="L354" s="187"/>
      <c r="M354" s="192"/>
      <c r="N354" s="193"/>
      <c r="O354" s="193"/>
      <c r="P354" s="193"/>
      <c r="Q354" s="193"/>
      <c r="R354" s="193"/>
      <c r="S354" s="193"/>
      <c r="T354" s="194"/>
      <c r="AT354" s="188" t="s">
        <v>230</v>
      </c>
      <c r="AU354" s="188" t="s">
        <v>89</v>
      </c>
      <c r="AV354" s="15" t="s">
        <v>134</v>
      </c>
      <c r="AW354" s="15" t="s">
        <v>35</v>
      </c>
      <c r="AX354" s="15" t="s">
        <v>87</v>
      </c>
      <c r="AY354" s="188" t="s">
        <v>135</v>
      </c>
    </row>
    <row r="355" spans="1:65" s="2" customFormat="1" ht="21.75" customHeight="1">
      <c r="A355" s="33"/>
      <c r="B355" s="149"/>
      <c r="C355" s="150" t="s">
        <v>494</v>
      </c>
      <c r="D355" s="150" t="s">
        <v>138</v>
      </c>
      <c r="E355" s="151" t="s">
        <v>495</v>
      </c>
      <c r="F355" s="152" t="s">
        <v>496</v>
      </c>
      <c r="G355" s="153" t="s">
        <v>242</v>
      </c>
      <c r="H355" s="154">
        <v>13.02</v>
      </c>
      <c r="I355" s="155"/>
      <c r="J355" s="156">
        <f>ROUND(I355*H355,2)</f>
        <v>0</v>
      </c>
      <c r="K355" s="152" t="s">
        <v>227</v>
      </c>
      <c r="L355" s="34"/>
      <c r="M355" s="157" t="s">
        <v>1</v>
      </c>
      <c r="N355" s="158" t="s">
        <v>45</v>
      </c>
      <c r="O355" s="59"/>
      <c r="P355" s="159">
        <f>O355*H355</f>
        <v>0</v>
      </c>
      <c r="Q355" s="159">
        <v>2.5018699999999998</v>
      </c>
      <c r="R355" s="159">
        <f>Q355*H355</f>
        <v>32.574347399999994</v>
      </c>
      <c r="S355" s="159">
        <v>0</v>
      </c>
      <c r="T355" s="160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1" t="s">
        <v>134</v>
      </c>
      <c r="AT355" s="161" t="s">
        <v>138</v>
      </c>
      <c r="AU355" s="161" t="s">
        <v>89</v>
      </c>
      <c r="AY355" s="18" t="s">
        <v>135</v>
      </c>
      <c r="BE355" s="162">
        <f>IF(N355="základní",J355,0)</f>
        <v>0</v>
      </c>
      <c r="BF355" s="162">
        <f>IF(N355="snížená",J355,0)</f>
        <v>0</v>
      </c>
      <c r="BG355" s="162">
        <f>IF(N355="zákl. přenesená",J355,0)</f>
        <v>0</v>
      </c>
      <c r="BH355" s="162">
        <f>IF(N355="sníž. přenesená",J355,0)</f>
        <v>0</v>
      </c>
      <c r="BI355" s="162">
        <f>IF(N355="nulová",J355,0)</f>
        <v>0</v>
      </c>
      <c r="BJ355" s="18" t="s">
        <v>87</v>
      </c>
      <c r="BK355" s="162">
        <f>ROUND(I355*H355,2)</f>
        <v>0</v>
      </c>
      <c r="BL355" s="18" t="s">
        <v>134</v>
      </c>
      <c r="BM355" s="161" t="s">
        <v>497</v>
      </c>
    </row>
    <row r="356" spans="1:65" s="2" customFormat="1" ht="29.25">
      <c r="A356" s="33"/>
      <c r="B356" s="34"/>
      <c r="C356" s="33"/>
      <c r="D356" s="163" t="s">
        <v>143</v>
      </c>
      <c r="E356" s="33"/>
      <c r="F356" s="164" t="s">
        <v>498</v>
      </c>
      <c r="G356" s="33"/>
      <c r="H356" s="33"/>
      <c r="I356" s="165"/>
      <c r="J356" s="33"/>
      <c r="K356" s="33"/>
      <c r="L356" s="34"/>
      <c r="M356" s="166"/>
      <c r="N356" s="167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8" t="s">
        <v>143</v>
      </c>
      <c r="AU356" s="18" t="s">
        <v>89</v>
      </c>
    </row>
    <row r="357" spans="1:65" s="13" customFormat="1" ht="11.25">
      <c r="B357" s="172"/>
      <c r="D357" s="163" t="s">
        <v>230</v>
      </c>
      <c r="E357" s="173" t="s">
        <v>1</v>
      </c>
      <c r="F357" s="174" t="s">
        <v>382</v>
      </c>
      <c r="H357" s="173" t="s">
        <v>1</v>
      </c>
      <c r="I357" s="175"/>
      <c r="L357" s="172"/>
      <c r="M357" s="176"/>
      <c r="N357" s="177"/>
      <c r="O357" s="177"/>
      <c r="P357" s="177"/>
      <c r="Q357" s="177"/>
      <c r="R357" s="177"/>
      <c r="S357" s="177"/>
      <c r="T357" s="178"/>
      <c r="AT357" s="173" t="s">
        <v>230</v>
      </c>
      <c r="AU357" s="173" t="s">
        <v>89</v>
      </c>
      <c r="AV357" s="13" t="s">
        <v>87</v>
      </c>
      <c r="AW357" s="13" t="s">
        <v>35</v>
      </c>
      <c r="AX357" s="13" t="s">
        <v>80</v>
      </c>
      <c r="AY357" s="173" t="s">
        <v>135</v>
      </c>
    </row>
    <row r="358" spans="1:65" s="14" customFormat="1" ht="11.25">
      <c r="B358" s="179"/>
      <c r="D358" s="163" t="s">
        <v>230</v>
      </c>
      <c r="E358" s="180" t="s">
        <v>1</v>
      </c>
      <c r="F358" s="181" t="s">
        <v>493</v>
      </c>
      <c r="H358" s="182">
        <v>6.51</v>
      </c>
      <c r="I358" s="183"/>
      <c r="L358" s="179"/>
      <c r="M358" s="184"/>
      <c r="N358" s="185"/>
      <c r="O358" s="185"/>
      <c r="P358" s="185"/>
      <c r="Q358" s="185"/>
      <c r="R358" s="185"/>
      <c r="S358" s="185"/>
      <c r="T358" s="186"/>
      <c r="AT358" s="180" t="s">
        <v>230</v>
      </c>
      <c r="AU358" s="180" t="s">
        <v>89</v>
      </c>
      <c r="AV358" s="14" t="s">
        <v>89</v>
      </c>
      <c r="AW358" s="14" t="s">
        <v>35</v>
      </c>
      <c r="AX358" s="14" t="s">
        <v>80</v>
      </c>
      <c r="AY358" s="180" t="s">
        <v>135</v>
      </c>
    </row>
    <row r="359" spans="1:65" s="14" customFormat="1" ht="11.25">
      <c r="B359" s="179"/>
      <c r="D359" s="163" t="s">
        <v>230</v>
      </c>
      <c r="E359" s="180" t="s">
        <v>1</v>
      </c>
      <c r="F359" s="181" t="s">
        <v>493</v>
      </c>
      <c r="H359" s="182">
        <v>6.51</v>
      </c>
      <c r="I359" s="183"/>
      <c r="L359" s="179"/>
      <c r="M359" s="184"/>
      <c r="N359" s="185"/>
      <c r="O359" s="185"/>
      <c r="P359" s="185"/>
      <c r="Q359" s="185"/>
      <c r="R359" s="185"/>
      <c r="S359" s="185"/>
      <c r="T359" s="186"/>
      <c r="AT359" s="180" t="s">
        <v>230</v>
      </c>
      <c r="AU359" s="180" t="s">
        <v>89</v>
      </c>
      <c r="AV359" s="14" t="s">
        <v>89</v>
      </c>
      <c r="AW359" s="14" t="s">
        <v>35</v>
      </c>
      <c r="AX359" s="14" t="s">
        <v>80</v>
      </c>
      <c r="AY359" s="180" t="s">
        <v>135</v>
      </c>
    </row>
    <row r="360" spans="1:65" s="15" customFormat="1" ht="11.25">
      <c r="B360" s="187"/>
      <c r="D360" s="163" t="s">
        <v>230</v>
      </c>
      <c r="E360" s="188" t="s">
        <v>1</v>
      </c>
      <c r="F360" s="189" t="s">
        <v>233</v>
      </c>
      <c r="H360" s="190">
        <v>13.02</v>
      </c>
      <c r="I360" s="191"/>
      <c r="L360" s="187"/>
      <c r="M360" s="192"/>
      <c r="N360" s="193"/>
      <c r="O360" s="193"/>
      <c r="P360" s="193"/>
      <c r="Q360" s="193"/>
      <c r="R360" s="193"/>
      <c r="S360" s="193"/>
      <c r="T360" s="194"/>
      <c r="AT360" s="188" t="s">
        <v>230</v>
      </c>
      <c r="AU360" s="188" t="s">
        <v>89</v>
      </c>
      <c r="AV360" s="15" t="s">
        <v>134</v>
      </c>
      <c r="AW360" s="15" t="s">
        <v>35</v>
      </c>
      <c r="AX360" s="15" t="s">
        <v>87</v>
      </c>
      <c r="AY360" s="188" t="s">
        <v>135</v>
      </c>
    </row>
    <row r="361" spans="1:65" s="2" customFormat="1" ht="24.2" customHeight="1">
      <c r="A361" s="33"/>
      <c r="B361" s="149"/>
      <c r="C361" s="150" t="s">
        <v>499</v>
      </c>
      <c r="D361" s="150" t="s">
        <v>138</v>
      </c>
      <c r="E361" s="151" t="s">
        <v>500</v>
      </c>
      <c r="F361" s="152" t="s">
        <v>501</v>
      </c>
      <c r="G361" s="153" t="s">
        <v>226</v>
      </c>
      <c r="H361" s="154">
        <v>27.9</v>
      </c>
      <c r="I361" s="155"/>
      <c r="J361" s="156">
        <f>ROUND(I361*H361,2)</f>
        <v>0</v>
      </c>
      <c r="K361" s="152" t="s">
        <v>227</v>
      </c>
      <c r="L361" s="34"/>
      <c r="M361" s="157" t="s">
        <v>1</v>
      </c>
      <c r="N361" s="158" t="s">
        <v>45</v>
      </c>
      <c r="O361" s="59"/>
      <c r="P361" s="159">
        <f>O361*H361</f>
        <v>0</v>
      </c>
      <c r="Q361" s="159">
        <v>6.3200000000000001E-3</v>
      </c>
      <c r="R361" s="159">
        <f>Q361*H361</f>
        <v>0.17632799999999998</v>
      </c>
      <c r="S361" s="159">
        <v>0</v>
      </c>
      <c r="T361" s="160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161" t="s">
        <v>134</v>
      </c>
      <c r="AT361" s="161" t="s">
        <v>138</v>
      </c>
      <c r="AU361" s="161" t="s">
        <v>89</v>
      </c>
      <c r="AY361" s="18" t="s">
        <v>135</v>
      </c>
      <c r="BE361" s="162">
        <f>IF(N361="základní",J361,0)</f>
        <v>0</v>
      </c>
      <c r="BF361" s="162">
        <f>IF(N361="snížená",J361,0)</f>
        <v>0</v>
      </c>
      <c r="BG361" s="162">
        <f>IF(N361="zákl. přenesená",J361,0)</f>
        <v>0</v>
      </c>
      <c r="BH361" s="162">
        <f>IF(N361="sníž. přenesená",J361,0)</f>
        <v>0</v>
      </c>
      <c r="BI361" s="162">
        <f>IF(N361="nulová",J361,0)</f>
        <v>0</v>
      </c>
      <c r="BJ361" s="18" t="s">
        <v>87</v>
      </c>
      <c r="BK361" s="162">
        <f>ROUND(I361*H361,2)</f>
        <v>0</v>
      </c>
      <c r="BL361" s="18" t="s">
        <v>134</v>
      </c>
      <c r="BM361" s="161" t="s">
        <v>502</v>
      </c>
    </row>
    <row r="362" spans="1:65" s="2" customFormat="1" ht="29.25">
      <c r="A362" s="33"/>
      <c r="B362" s="34"/>
      <c r="C362" s="33"/>
      <c r="D362" s="163" t="s">
        <v>143</v>
      </c>
      <c r="E362" s="33"/>
      <c r="F362" s="164" t="s">
        <v>503</v>
      </c>
      <c r="G362" s="33"/>
      <c r="H362" s="33"/>
      <c r="I362" s="165"/>
      <c r="J362" s="33"/>
      <c r="K362" s="33"/>
      <c r="L362" s="34"/>
      <c r="M362" s="166"/>
      <c r="N362" s="167"/>
      <c r="O362" s="59"/>
      <c r="P362" s="59"/>
      <c r="Q362" s="59"/>
      <c r="R362" s="59"/>
      <c r="S362" s="59"/>
      <c r="T362" s="60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143</v>
      </c>
      <c r="AU362" s="18" t="s">
        <v>89</v>
      </c>
    </row>
    <row r="363" spans="1:65" s="13" customFormat="1" ht="11.25">
      <c r="B363" s="172"/>
      <c r="D363" s="163" t="s">
        <v>230</v>
      </c>
      <c r="E363" s="173" t="s">
        <v>1</v>
      </c>
      <c r="F363" s="174" t="s">
        <v>382</v>
      </c>
      <c r="H363" s="173" t="s">
        <v>1</v>
      </c>
      <c r="I363" s="175"/>
      <c r="L363" s="172"/>
      <c r="M363" s="176"/>
      <c r="N363" s="177"/>
      <c r="O363" s="177"/>
      <c r="P363" s="177"/>
      <c r="Q363" s="177"/>
      <c r="R363" s="177"/>
      <c r="S363" s="177"/>
      <c r="T363" s="178"/>
      <c r="AT363" s="173" t="s">
        <v>230</v>
      </c>
      <c r="AU363" s="173" t="s">
        <v>89</v>
      </c>
      <c r="AV363" s="13" t="s">
        <v>87</v>
      </c>
      <c r="AW363" s="13" t="s">
        <v>35</v>
      </c>
      <c r="AX363" s="13" t="s">
        <v>80</v>
      </c>
      <c r="AY363" s="173" t="s">
        <v>135</v>
      </c>
    </row>
    <row r="364" spans="1:65" s="14" customFormat="1" ht="11.25">
      <c r="B364" s="179"/>
      <c r="D364" s="163" t="s">
        <v>230</v>
      </c>
      <c r="E364" s="180" t="s">
        <v>1</v>
      </c>
      <c r="F364" s="181" t="s">
        <v>504</v>
      </c>
      <c r="H364" s="182">
        <v>9.3000000000000007</v>
      </c>
      <c r="I364" s="183"/>
      <c r="L364" s="179"/>
      <c r="M364" s="184"/>
      <c r="N364" s="185"/>
      <c r="O364" s="185"/>
      <c r="P364" s="185"/>
      <c r="Q364" s="185"/>
      <c r="R364" s="185"/>
      <c r="S364" s="185"/>
      <c r="T364" s="186"/>
      <c r="AT364" s="180" t="s">
        <v>230</v>
      </c>
      <c r="AU364" s="180" t="s">
        <v>89</v>
      </c>
      <c r="AV364" s="14" t="s">
        <v>89</v>
      </c>
      <c r="AW364" s="14" t="s">
        <v>35</v>
      </c>
      <c r="AX364" s="14" t="s">
        <v>80</v>
      </c>
      <c r="AY364" s="180" t="s">
        <v>135</v>
      </c>
    </row>
    <row r="365" spans="1:65" s="14" customFormat="1" ht="11.25">
      <c r="B365" s="179"/>
      <c r="D365" s="163" t="s">
        <v>230</v>
      </c>
      <c r="E365" s="180" t="s">
        <v>1</v>
      </c>
      <c r="F365" s="181" t="s">
        <v>505</v>
      </c>
      <c r="H365" s="182">
        <v>18.600000000000001</v>
      </c>
      <c r="I365" s="183"/>
      <c r="L365" s="179"/>
      <c r="M365" s="184"/>
      <c r="N365" s="185"/>
      <c r="O365" s="185"/>
      <c r="P365" s="185"/>
      <c r="Q365" s="185"/>
      <c r="R365" s="185"/>
      <c r="S365" s="185"/>
      <c r="T365" s="186"/>
      <c r="AT365" s="180" t="s">
        <v>230</v>
      </c>
      <c r="AU365" s="180" t="s">
        <v>89</v>
      </c>
      <c r="AV365" s="14" t="s">
        <v>89</v>
      </c>
      <c r="AW365" s="14" t="s">
        <v>35</v>
      </c>
      <c r="AX365" s="14" t="s">
        <v>80</v>
      </c>
      <c r="AY365" s="180" t="s">
        <v>135</v>
      </c>
    </row>
    <row r="366" spans="1:65" s="15" customFormat="1" ht="11.25">
      <c r="B366" s="187"/>
      <c r="D366" s="163" t="s">
        <v>230</v>
      </c>
      <c r="E366" s="188" t="s">
        <v>1</v>
      </c>
      <c r="F366" s="189" t="s">
        <v>233</v>
      </c>
      <c r="H366" s="190">
        <v>27.9</v>
      </c>
      <c r="I366" s="191"/>
      <c r="L366" s="187"/>
      <c r="M366" s="192"/>
      <c r="N366" s="193"/>
      <c r="O366" s="193"/>
      <c r="P366" s="193"/>
      <c r="Q366" s="193"/>
      <c r="R366" s="193"/>
      <c r="S366" s="193"/>
      <c r="T366" s="194"/>
      <c r="AT366" s="188" t="s">
        <v>230</v>
      </c>
      <c r="AU366" s="188" t="s">
        <v>89</v>
      </c>
      <c r="AV366" s="15" t="s">
        <v>134</v>
      </c>
      <c r="AW366" s="15" t="s">
        <v>35</v>
      </c>
      <c r="AX366" s="15" t="s">
        <v>87</v>
      </c>
      <c r="AY366" s="188" t="s">
        <v>135</v>
      </c>
    </row>
    <row r="367" spans="1:65" s="2" customFormat="1" ht="24.2" customHeight="1">
      <c r="A367" s="33"/>
      <c r="B367" s="149"/>
      <c r="C367" s="150" t="s">
        <v>506</v>
      </c>
      <c r="D367" s="150" t="s">
        <v>138</v>
      </c>
      <c r="E367" s="151" t="s">
        <v>507</v>
      </c>
      <c r="F367" s="152" t="s">
        <v>508</v>
      </c>
      <c r="G367" s="153" t="s">
        <v>317</v>
      </c>
      <c r="H367" s="154">
        <v>0.311</v>
      </c>
      <c r="I367" s="155"/>
      <c r="J367" s="156">
        <f>ROUND(I367*H367,2)</f>
        <v>0</v>
      </c>
      <c r="K367" s="152" t="s">
        <v>227</v>
      </c>
      <c r="L367" s="34"/>
      <c r="M367" s="157" t="s">
        <v>1</v>
      </c>
      <c r="N367" s="158" t="s">
        <v>45</v>
      </c>
      <c r="O367" s="59"/>
      <c r="P367" s="159">
        <f>O367*H367</f>
        <v>0</v>
      </c>
      <c r="Q367" s="159">
        <v>1.06277</v>
      </c>
      <c r="R367" s="159">
        <f>Q367*H367</f>
        <v>0.33052146999999998</v>
      </c>
      <c r="S367" s="159">
        <v>0</v>
      </c>
      <c r="T367" s="160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1" t="s">
        <v>134</v>
      </c>
      <c r="AT367" s="161" t="s">
        <v>138</v>
      </c>
      <c r="AU367" s="161" t="s">
        <v>89</v>
      </c>
      <c r="AY367" s="18" t="s">
        <v>135</v>
      </c>
      <c r="BE367" s="162">
        <f>IF(N367="základní",J367,0)</f>
        <v>0</v>
      </c>
      <c r="BF367" s="162">
        <f>IF(N367="snížená",J367,0)</f>
        <v>0</v>
      </c>
      <c r="BG367" s="162">
        <f>IF(N367="zákl. přenesená",J367,0)</f>
        <v>0</v>
      </c>
      <c r="BH367" s="162">
        <f>IF(N367="sníž. přenesená",J367,0)</f>
        <v>0</v>
      </c>
      <c r="BI367" s="162">
        <f>IF(N367="nulová",J367,0)</f>
        <v>0</v>
      </c>
      <c r="BJ367" s="18" t="s">
        <v>87</v>
      </c>
      <c r="BK367" s="162">
        <f>ROUND(I367*H367,2)</f>
        <v>0</v>
      </c>
      <c r="BL367" s="18" t="s">
        <v>134</v>
      </c>
      <c r="BM367" s="161" t="s">
        <v>509</v>
      </c>
    </row>
    <row r="368" spans="1:65" s="2" customFormat="1" ht="19.5">
      <c r="A368" s="33"/>
      <c r="B368" s="34"/>
      <c r="C368" s="33"/>
      <c r="D368" s="163" t="s">
        <v>143</v>
      </c>
      <c r="E368" s="33"/>
      <c r="F368" s="164" t="s">
        <v>510</v>
      </c>
      <c r="G368" s="33"/>
      <c r="H368" s="33"/>
      <c r="I368" s="165"/>
      <c r="J368" s="33"/>
      <c r="K368" s="33"/>
      <c r="L368" s="34"/>
      <c r="M368" s="166"/>
      <c r="N368" s="167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8" t="s">
        <v>143</v>
      </c>
      <c r="AU368" s="18" t="s">
        <v>89</v>
      </c>
    </row>
    <row r="369" spans="1:65" s="13" customFormat="1" ht="11.25">
      <c r="B369" s="172"/>
      <c r="D369" s="163" t="s">
        <v>230</v>
      </c>
      <c r="E369" s="173" t="s">
        <v>1</v>
      </c>
      <c r="F369" s="174" t="s">
        <v>382</v>
      </c>
      <c r="H369" s="173" t="s">
        <v>1</v>
      </c>
      <c r="I369" s="175"/>
      <c r="L369" s="172"/>
      <c r="M369" s="176"/>
      <c r="N369" s="177"/>
      <c r="O369" s="177"/>
      <c r="P369" s="177"/>
      <c r="Q369" s="177"/>
      <c r="R369" s="177"/>
      <c r="S369" s="177"/>
      <c r="T369" s="178"/>
      <c r="AT369" s="173" t="s">
        <v>230</v>
      </c>
      <c r="AU369" s="173" t="s">
        <v>89</v>
      </c>
      <c r="AV369" s="13" t="s">
        <v>87</v>
      </c>
      <c r="AW369" s="13" t="s">
        <v>35</v>
      </c>
      <c r="AX369" s="13" t="s">
        <v>80</v>
      </c>
      <c r="AY369" s="173" t="s">
        <v>135</v>
      </c>
    </row>
    <row r="370" spans="1:65" s="14" customFormat="1" ht="11.25">
      <c r="B370" s="179"/>
      <c r="D370" s="163" t="s">
        <v>230</v>
      </c>
      <c r="E370" s="180" t="s">
        <v>1</v>
      </c>
      <c r="F370" s="181" t="s">
        <v>511</v>
      </c>
      <c r="H370" s="182">
        <v>0.13500000000000001</v>
      </c>
      <c r="I370" s="183"/>
      <c r="L370" s="179"/>
      <c r="M370" s="184"/>
      <c r="N370" s="185"/>
      <c r="O370" s="185"/>
      <c r="P370" s="185"/>
      <c r="Q370" s="185"/>
      <c r="R370" s="185"/>
      <c r="S370" s="185"/>
      <c r="T370" s="186"/>
      <c r="AT370" s="180" t="s">
        <v>230</v>
      </c>
      <c r="AU370" s="180" t="s">
        <v>89</v>
      </c>
      <c r="AV370" s="14" t="s">
        <v>89</v>
      </c>
      <c r="AW370" s="14" t="s">
        <v>35</v>
      </c>
      <c r="AX370" s="14" t="s">
        <v>80</v>
      </c>
      <c r="AY370" s="180" t="s">
        <v>135</v>
      </c>
    </row>
    <row r="371" spans="1:65" s="14" customFormat="1" ht="11.25">
      <c r="B371" s="179"/>
      <c r="D371" s="163" t="s">
        <v>230</v>
      </c>
      <c r="E371" s="180" t="s">
        <v>1</v>
      </c>
      <c r="F371" s="181" t="s">
        <v>511</v>
      </c>
      <c r="H371" s="182">
        <v>0.13500000000000001</v>
      </c>
      <c r="I371" s="183"/>
      <c r="L371" s="179"/>
      <c r="M371" s="184"/>
      <c r="N371" s="185"/>
      <c r="O371" s="185"/>
      <c r="P371" s="185"/>
      <c r="Q371" s="185"/>
      <c r="R371" s="185"/>
      <c r="S371" s="185"/>
      <c r="T371" s="186"/>
      <c r="AT371" s="180" t="s">
        <v>230</v>
      </c>
      <c r="AU371" s="180" t="s">
        <v>89</v>
      </c>
      <c r="AV371" s="14" t="s">
        <v>89</v>
      </c>
      <c r="AW371" s="14" t="s">
        <v>35</v>
      </c>
      <c r="AX371" s="14" t="s">
        <v>80</v>
      </c>
      <c r="AY371" s="180" t="s">
        <v>135</v>
      </c>
    </row>
    <row r="372" spans="1:65" s="16" customFormat="1" ht="11.25">
      <c r="B372" s="205"/>
      <c r="D372" s="163" t="s">
        <v>230</v>
      </c>
      <c r="E372" s="206" t="s">
        <v>1</v>
      </c>
      <c r="F372" s="207" t="s">
        <v>398</v>
      </c>
      <c r="H372" s="208">
        <v>0.27</v>
      </c>
      <c r="I372" s="209"/>
      <c r="L372" s="205"/>
      <c r="M372" s="210"/>
      <c r="N372" s="211"/>
      <c r="O372" s="211"/>
      <c r="P372" s="211"/>
      <c r="Q372" s="211"/>
      <c r="R372" s="211"/>
      <c r="S372" s="211"/>
      <c r="T372" s="212"/>
      <c r="AT372" s="206" t="s">
        <v>230</v>
      </c>
      <c r="AU372" s="206" t="s">
        <v>89</v>
      </c>
      <c r="AV372" s="16" t="s">
        <v>149</v>
      </c>
      <c r="AW372" s="16" t="s">
        <v>35</v>
      </c>
      <c r="AX372" s="16" t="s">
        <v>80</v>
      </c>
      <c r="AY372" s="206" t="s">
        <v>135</v>
      </c>
    </row>
    <row r="373" spans="1:65" s="14" customFormat="1" ht="11.25">
      <c r="B373" s="179"/>
      <c r="D373" s="163" t="s">
        <v>230</v>
      </c>
      <c r="E373" s="180" t="s">
        <v>1</v>
      </c>
      <c r="F373" s="181" t="s">
        <v>512</v>
      </c>
      <c r="H373" s="182">
        <v>4.1000000000000002E-2</v>
      </c>
      <c r="I373" s="183"/>
      <c r="L373" s="179"/>
      <c r="M373" s="184"/>
      <c r="N373" s="185"/>
      <c r="O373" s="185"/>
      <c r="P373" s="185"/>
      <c r="Q373" s="185"/>
      <c r="R373" s="185"/>
      <c r="S373" s="185"/>
      <c r="T373" s="186"/>
      <c r="AT373" s="180" t="s">
        <v>230</v>
      </c>
      <c r="AU373" s="180" t="s">
        <v>89</v>
      </c>
      <c r="AV373" s="14" t="s">
        <v>89</v>
      </c>
      <c r="AW373" s="14" t="s">
        <v>35</v>
      </c>
      <c r="AX373" s="14" t="s">
        <v>80</v>
      </c>
      <c r="AY373" s="180" t="s">
        <v>135</v>
      </c>
    </row>
    <row r="374" spans="1:65" s="15" customFormat="1" ht="11.25">
      <c r="B374" s="187"/>
      <c r="D374" s="163" t="s">
        <v>230</v>
      </c>
      <c r="E374" s="188" t="s">
        <v>1</v>
      </c>
      <c r="F374" s="189" t="s">
        <v>233</v>
      </c>
      <c r="H374" s="190">
        <v>0.311</v>
      </c>
      <c r="I374" s="191"/>
      <c r="L374" s="187"/>
      <c r="M374" s="192"/>
      <c r="N374" s="193"/>
      <c r="O374" s="193"/>
      <c r="P374" s="193"/>
      <c r="Q374" s="193"/>
      <c r="R374" s="193"/>
      <c r="S374" s="193"/>
      <c r="T374" s="194"/>
      <c r="AT374" s="188" t="s">
        <v>230</v>
      </c>
      <c r="AU374" s="188" t="s">
        <v>89</v>
      </c>
      <c r="AV374" s="15" t="s">
        <v>134</v>
      </c>
      <c r="AW374" s="15" t="s">
        <v>35</v>
      </c>
      <c r="AX374" s="15" t="s">
        <v>87</v>
      </c>
      <c r="AY374" s="188" t="s">
        <v>135</v>
      </c>
    </row>
    <row r="375" spans="1:65" s="12" customFormat="1" ht="22.9" customHeight="1">
      <c r="B375" s="136"/>
      <c r="D375" s="137" t="s">
        <v>79</v>
      </c>
      <c r="E375" s="147" t="s">
        <v>158</v>
      </c>
      <c r="F375" s="147" t="s">
        <v>513</v>
      </c>
      <c r="I375" s="139"/>
      <c r="J375" s="148">
        <f>BK375</f>
        <v>0</v>
      </c>
      <c r="L375" s="136"/>
      <c r="M375" s="141"/>
      <c r="N375" s="142"/>
      <c r="O375" s="142"/>
      <c r="P375" s="143">
        <f>SUM(P376:P396)</f>
        <v>0</v>
      </c>
      <c r="Q375" s="142"/>
      <c r="R375" s="143">
        <f>SUM(R376:R396)</f>
        <v>770.9849999999999</v>
      </c>
      <c r="S375" s="142"/>
      <c r="T375" s="144">
        <f>SUM(T376:T396)</f>
        <v>0</v>
      </c>
      <c r="AR375" s="137" t="s">
        <v>87</v>
      </c>
      <c r="AT375" s="145" t="s">
        <v>79</v>
      </c>
      <c r="AU375" s="145" t="s">
        <v>87</v>
      </c>
      <c r="AY375" s="137" t="s">
        <v>135</v>
      </c>
      <c r="BK375" s="146">
        <f>SUM(BK376:BK396)</f>
        <v>0</v>
      </c>
    </row>
    <row r="376" spans="1:65" s="2" customFormat="1" ht="16.5" customHeight="1">
      <c r="A376" s="33"/>
      <c r="B376" s="149"/>
      <c r="C376" s="150" t="s">
        <v>514</v>
      </c>
      <c r="D376" s="150" t="s">
        <v>138</v>
      </c>
      <c r="E376" s="151" t="s">
        <v>515</v>
      </c>
      <c r="F376" s="152" t="s">
        <v>516</v>
      </c>
      <c r="G376" s="153" t="s">
        <v>226</v>
      </c>
      <c r="H376" s="154">
        <v>375</v>
      </c>
      <c r="I376" s="155"/>
      <c r="J376" s="156">
        <f>ROUND(I376*H376,2)</f>
        <v>0</v>
      </c>
      <c r="K376" s="152" t="s">
        <v>227</v>
      </c>
      <c r="L376" s="34"/>
      <c r="M376" s="157" t="s">
        <v>1</v>
      </c>
      <c r="N376" s="158" t="s">
        <v>45</v>
      </c>
      <c r="O376" s="59"/>
      <c r="P376" s="159">
        <f>O376*H376</f>
        <v>0</v>
      </c>
      <c r="Q376" s="159">
        <v>0.34499999999999997</v>
      </c>
      <c r="R376" s="159">
        <f>Q376*H376</f>
        <v>129.375</v>
      </c>
      <c r="S376" s="159">
        <v>0</v>
      </c>
      <c r="T376" s="160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1" t="s">
        <v>134</v>
      </c>
      <c r="AT376" s="161" t="s">
        <v>138</v>
      </c>
      <c r="AU376" s="161" t="s">
        <v>89</v>
      </c>
      <c r="AY376" s="18" t="s">
        <v>135</v>
      </c>
      <c r="BE376" s="162">
        <f>IF(N376="základní",J376,0)</f>
        <v>0</v>
      </c>
      <c r="BF376" s="162">
        <f>IF(N376="snížená",J376,0)</f>
        <v>0</v>
      </c>
      <c r="BG376" s="162">
        <f>IF(N376="zákl. přenesená",J376,0)</f>
        <v>0</v>
      </c>
      <c r="BH376" s="162">
        <f>IF(N376="sníž. přenesená",J376,0)</f>
        <v>0</v>
      </c>
      <c r="BI376" s="162">
        <f>IF(N376="nulová",J376,0)</f>
        <v>0</v>
      </c>
      <c r="BJ376" s="18" t="s">
        <v>87</v>
      </c>
      <c r="BK376" s="162">
        <f>ROUND(I376*H376,2)</f>
        <v>0</v>
      </c>
      <c r="BL376" s="18" t="s">
        <v>134</v>
      </c>
      <c r="BM376" s="161" t="s">
        <v>517</v>
      </c>
    </row>
    <row r="377" spans="1:65" s="2" customFormat="1" ht="19.5">
      <c r="A377" s="33"/>
      <c r="B377" s="34"/>
      <c r="C377" s="33"/>
      <c r="D377" s="163" t="s">
        <v>143</v>
      </c>
      <c r="E377" s="33"/>
      <c r="F377" s="164" t="s">
        <v>518</v>
      </c>
      <c r="G377" s="33"/>
      <c r="H377" s="33"/>
      <c r="I377" s="165"/>
      <c r="J377" s="33"/>
      <c r="K377" s="33"/>
      <c r="L377" s="34"/>
      <c r="M377" s="166"/>
      <c r="N377" s="167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8" t="s">
        <v>143</v>
      </c>
      <c r="AU377" s="18" t="s">
        <v>89</v>
      </c>
    </row>
    <row r="378" spans="1:65" s="2" customFormat="1" ht="16.5" customHeight="1">
      <c r="A378" s="33"/>
      <c r="B378" s="149"/>
      <c r="C378" s="150" t="s">
        <v>519</v>
      </c>
      <c r="D378" s="150" t="s">
        <v>138</v>
      </c>
      <c r="E378" s="151" t="s">
        <v>520</v>
      </c>
      <c r="F378" s="152" t="s">
        <v>521</v>
      </c>
      <c r="G378" s="153" t="s">
        <v>226</v>
      </c>
      <c r="H378" s="154">
        <v>375</v>
      </c>
      <c r="I378" s="155"/>
      <c r="J378" s="156">
        <f>ROUND(I378*H378,2)</f>
        <v>0</v>
      </c>
      <c r="K378" s="152" t="s">
        <v>227</v>
      </c>
      <c r="L378" s="34"/>
      <c r="M378" s="157" t="s">
        <v>1</v>
      </c>
      <c r="N378" s="158" t="s">
        <v>45</v>
      </c>
      <c r="O378" s="59"/>
      <c r="P378" s="159">
        <f>O378*H378</f>
        <v>0</v>
      </c>
      <c r="Q378" s="159">
        <v>0.46</v>
      </c>
      <c r="R378" s="159">
        <f>Q378*H378</f>
        <v>172.5</v>
      </c>
      <c r="S378" s="159">
        <v>0</v>
      </c>
      <c r="T378" s="160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1" t="s">
        <v>134</v>
      </c>
      <c r="AT378" s="161" t="s">
        <v>138</v>
      </c>
      <c r="AU378" s="161" t="s">
        <v>89</v>
      </c>
      <c r="AY378" s="18" t="s">
        <v>135</v>
      </c>
      <c r="BE378" s="162">
        <f>IF(N378="základní",J378,0)</f>
        <v>0</v>
      </c>
      <c r="BF378" s="162">
        <f>IF(N378="snížená",J378,0)</f>
        <v>0</v>
      </c>
      <c r="BG378" s="162">
        <f>IF(N378="zákl. přenesená",J378,0)</f>
        <v>0</v>
      </c>
      <c r="BH378" s="162">
        <f>IF(N378="sníž. přenesená",J378,0)</f>
        <v>0</v>
      </c>
      <c r="BI378" s="162">
        <f>IF(N378="nulová",J378,0)</f>
        <v>0</v>
      </c>
      <c r="BJ378" s="18" t="s">
        <v>87</v>
      </c>
      <c r="BK378" s="162">
        <f>ROUND(I378*H378,2)</f>
        <v>0</v>
      </c>
      <c r="BL378" s="18" t="s">
        <v>134</v>
      </c>
      <c r="BM378" s="161" t="s">
        <v>522</v>
      </c>
    </row>
    <row r="379" spans="1:65" s="2" customFormat="1" ht="19.5">
      <c r="A379" s="33"/>
      <c r="B379" s="34"/>
      <c r="C379" s="33"/>
      <c r="D379" s="163" t="s">
        <v>143</v>
      </c>
      <c r="E379" s="33"/>
      <c r="F379" s="164" t="s">
        <v>523</v>
      </c>
      <c r="G379" s="33"/>
      <c r="H379" s="33"/>
      <c r="I379" s="165"/>
      <c r="J379" s="33"/>
      <c r="K379" s="33"/>
      <c r="L379" s="34"/>
      <c r="M379" s="166"/>
      <c r="N379" s="167"/>
      <c r="O379" s="59"/>
      <c r="P379" s="59"/>
      <c r="Q379" s="59"/>
      <c r="R379" s="59"/>
      <c r="S379" s="59"/>
      <c r="T379" s="6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8" t="s">
        <v>143</v>
      </c>
      <c r="AU379" s="18" t="s">
        <v>89</v>
      </c>
    </row>
    <row r="380" spans="1:65" s="13" customFormat="1" ht="11.25">
      <c r="B380" s="172"/>
      <c r="D380" s="163" t="s">
        <v>230</v>
      </c>
      <c r="E380" s="173" t="s">
        <v>1</v>
      </c>
      <c r="F380" s="174" t="s">
        <v>524</v>
      </c>
      <c r="H380" s="173" t="s">
        <v>1</v>
      </c>
      <c r="I380" s="175"/>
      <c r="L380" s="172"/>
      <c r="M380" s="176"/>
      <c r="N380" s="177"/>
      <c r="O380" s="177"/>
      <c r="P380" s="177"/>
      <c r="Q380" s="177"/>
      <c r="R380" s="177"/>
      <c r="S380" s="177"/>
      <c r="T380" s="178"/>
      <c r="AT380" s="173" t="s">
        <v>230</v>
      </c>
      <c r="AU380" s="173" t="s">
        <v>89</v>
      </c>
      <c r="AV380" s="13" t="s">
        <v>87</v>
      </c>
      <c r="AW380" s="13" t="s">
        <v>35</v>
      </c>
      <c r="AX380" s="13" t="s">
        <v>80</v>
      </c>
      <c r="AY380" s="173" t="s">
        <v>135</v>
      </c>
    </row>
    <row r="381" spans="1:65" s="14" customFormat="1" ht="11.25">
      <c r="B381" s="179"/>
      <c r="D381" s="163" t="s">
        <v>230</v>
      </c>
      <c r="E381" s="180" t="s">
        <v>1</v>
      </c>
      <c r="F381" s="181" t="s">
        <v>343</v>
      </c>
      <c r="H381" s="182">
        <v>375</v>
      </c>
      <c r="I381" s="183"/>
      <c r="L381" s="179"/>
      <c r="M381" s="184"/>
      <c r="N381" s="185"/>
      <c r="O381" s="185"/>
      <c r="P381" s="185"/>
      <c r="Q381" s="185"/>
      <c r="R381" s="185"/>
      <c r="S381" s="185"/>
      <c r="T381" s="186"/>
      <c r="AT381" s="180" t="s">
        <v>230</v>
      </c>
      <c r="AU381" s="180" t="s">
        <v>89</v>
      </c>
      <c r="AV381" s="14" t="s">
        <v>89</v>
      </c>
      <c r="AW381" s="14" t="s">
        <v>35</v>
      </c>
      <c r="AX381" s="14" t="s">
        <v>80</v>
      </c>
      <c r="AY381" s="180" t="s">
        <v>135</v>
      </c>
    </row>
    <row r="382" spans="1:65" s="15" customFormat="1" ht="11.25">
      <c r="B382" s="187"/>
      <c r="D382" s="163" t="s">
        <v>230</v>
      </c>
      <c r="E382" s="188" t="s">
        <v>1</v>
      </c>
      <c r="F382" s="189" t="s">
        <v>233</v>
      </c>
      <c r="H382" s="190">
        <v>375</v>
      </c>
      <c r="I382" s="191"/>
      <c r="L382" s="187"/>
      <c r="M382" s="192"/>
      <c r="N382" s="193"/>
      <c r="O382" s="193"/>
      <c r="P382" s="193"/>
      <c r="Q382" s="193"/>
      <c r="R382" s="193"/>
      <c r="S382" s="193"/>
      <c r="T382" s="194"/>
      <c r="AT382" s="188" t="s">
        <v>230</v>
      </c>
      <c r="AU382" s="188" t="s">
        <v>89</v>
      </c>
      <c r="AV382" s="15" t="s">
        <v>134</v>
      </c>
      <c r="AW382" s="15" t="s">
        <v>35</v>
      </c>
      <c r="AX382" s="15" t="s">
        <v>87</v>
      </c>
      <c r="AY382" s="188" t="s">
        <v>135</v>
      </c>
    </row>
    <row r="383" spans="1:65" s="2" customFormat="1" ht="16.5" customHeight="1">
      <c r="A383" s="33"/>
      <c r="B383" s="149"/>
      <c r="C383" s="150" t="s">
        <v>525</v>
      </c>
      <c r="D383" s="150" t="s">
        <v>138</v>
      </c>
      <c r="E383" s="151" t="s">
        <v>520</v>
      </c>
      <c r="F383" s="152" t="s">
        <v>521</v>
      </c>
      <c r="G383" s="153" t="s">
        <v>226</v>
      </c>
      <c r="H383" s="154">
        <v>375</v>
      </c>
      <c r="I383" s="155"/>
      <c r="J383" s="156">
        <f>ROUND(I383*H383,2)</f>
        <v>0</v>
      </c>
      <c r="K383" s="152" t="s">
        <v>227</v>
      </c>
      <c r="L383" s="34"/>
      <c r="M383" s="157" t="s">
        <v>1</v>
      </c>
      <c r="N383" s="158" t="s">
        <v>45</v>
      </c>
      <c r="O383" s="59"/>
      <c r="P383" s="159">
        <f>O383*H383</f>
        <v>0</v>
      </c>
      <c r="Q383" s="159">
        <v>0.46</v>
      </c>
      <c r="R383" s="159">
        <f>Q383*H383</f>
        <v>172.5</v>
      </c>
      <c r="S383" s="159">
        <v>0</v>
      </c>
      <c r="T383" s="160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1" t="s">
        <v>134</v>
      </c>
      <c r="AT383" s="161" t="s">
        <v>138</v>
      </c>
      <c r="AU383" s="161" t="s">
        <v>89</v>
      </c>
      <c r="AY383" s="18" t="s">
        <v>135</v>
      </c>
      <c r="BE383" s="162">
        <f>IF(N383="základní",J383,0)</f>
        <v>0</v>
      </c>
      <c r="BF383" s="162">
        <f>IF(N383="snížená",J383,0)</f>
        <v>0</v>
      </c>
      <c r="BG383" s="162">
        <f>IF(N383="zákl. přenesená",J383,0)</f>
        <v>0</v>
      </c>
      <c r="BH383" s="162">
        <f>IF(N383="sníž. přenesená",J383,0)</f>
        <v>0</v>
      </c>
      <c r="BI383" s="162">
        <f>IF(N383="nulová",J383,0)</f>
        <v>0</v>
      </c>
      <c r="BJ383" s="18" t="s">
        <v>87</v>
      </c>
      <c r="BK383" s="162">
        <f>ROUND(I383*H383,2)</f>
        <v>0</v>
      </c>
      <c r="BL383" s="18" t="s">
        <v>134</v>
      </c>
      <c r="BM383" s="161" t="s">
        <v>526</v>
      </c>
    </row>
    <row r="384" spans="1:65" s="2" customFormat="1" ht="19.5">
      <c r="A384" s="33"/>
      <c r="B384" s="34"/>
      <c r="C384" s="33"/>
      <c r="D384" s="163" t="s">
        <v>143</v>
      </c>
      <c r="E384" s="33"/>
      <c r="F384" s="164" t="s">
        <v>523</v>
      </c>
      <c r="G384" s="33"/>
      <c r="H384" s="33"/>
      <c r="I384" s="165"/>
      <c r="J384" s="33"/>
      <c r="K384" s="33"/>
      <c r="L384" s="34"/>
      <c r="M384" s="166"/>
      <c r="N384" s="167"/>
      <c r="O384" s="59"/>
      <c r="P384" s="59"/>
      <c r="Q384" s="59"/>
      <c r="R384" s="59"/>
      <c r="S384" s="59"/>
      <c r="T384" s="60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8" t="s">
        <v>143</v>
      </c>
      <c r="AU384" s="18" t="s">
        <v>89</v>
      </c>
    </row>
    <row r="385" spans="1:65" s="2" customFormat="1" ht="24.2" customHeight="1">
      <c r="A385" s="33"/>
      <c r="B385" s="149"/>
      <c r="C385" s="150" t="s">
        <v>527</v>
      </c>
      <c r="D385" s="150" t="s">
        <v>138</v>
      </c>
      <c r="E385" s="151" t="s">
        <v>528</v>
      </c>
      <c r="F385" s="152" t="s">
        <v>529</v>
      </c>
      <c r="G385" s="153" t="s">
        <v>226</v>
      </c>
      <c r="H385" s="154">
        <v>375</v>
      </c>
      <c r="I385" s="155"/>
      <c r="J385" s="156">
        <f>ROUND(I385*H385,2)</f>
        <v>0</v>
      </c>
      <c r="K385" s="152" t="s">
        <v>227</v>
      </c>
      <c r="L385" s="34"/>
      <c r="M385" s="157" t="s">
        <v>1</v>
      </c>
      <c r="N385" s="158" t="s">
        <v>45</v>
      </c>
      <c r="O385" s="59"/>
      <c r="P385" s="159">
        <f>O385*H385</f>
        <v>0</v>
      </c>
      <c r="Q385" s="159">
        <v>0.49586999999999998</v>
      </c>
      <c r="R385" s="159">
        <f>Q385*H385</f>
        <v>185.95124999999999</v>
      </c>
      <c r="S385" s="159">
        <v>0</v>
      </c>
      <c r="T385" s="160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1" t="s">
        <v>134</v>
      </c>
      <c r="AT385" s="161" t="s">
        <v>138</v>
      </c>
      <c r="AU385" s="161" t="s">
        <v>89</v>
      </c>
      <c r="AY385" s="18" t="s">
        <v>135</v>
      </c>
      <c r="BE385" s="162">
        <f>IF(N385="základní",J385,0)</f>
        <v>0</v>
      </c>
      <c r="BF385" s="162">
        <f>IF(N385="snížená",J385,0)</f>
        <v>0</v>
      </c>
      <c r="BG385" s="162">
        <f>IF(N385="zákl. přenesená",J385,0)</f>
        <v>0</v>
      </c>
      <c r="BH385" s="162">
        <f>IF(N385="sníž. přenesená",J385,0)</f>
        <v>0</v>
      </c>
      <c r="BI385" s="162">
        <f>IF(N385="nulová",J385,0)</f>
        <v>0</v>
      </c>
      <c r="BJ385" s="18" t="s">
        <v>87</v>
      </c>
      <c r="BK385" s="162">
        <f>ROUND(I385*H385,2)</f>
        <v>0</v>
      </c>
      <c r="BL385" s="18" t="s">
        <v>134</v>
      </c>
      <c r="BM385" s="161" t="s">
        <v>530</v>
      </c>
    </row>
    <row r="386" spans="1:65" s="2" customFormat="1" ht="19.5">
      <c r="A386" s="33"/>
      <c r="B386" s="34"/>
      <c r="C386" s="33"/>
      <c r="D386" s="163" t="s">
        <v>143</v>
      </c>
      <c r="E386" s="33"/>
      <c r="F386" s="164" t="s">
        <v>531</v>
      </c>
      <c r="G386" s="33"/>
      <c r="H386" s="33"/>
      <c r="I386" s="165"/>
      <c r="J386" s="33"/>
      <c r="K386" s="33"/>
      <c r="L386" s="34"/>
      <c r="M386" s="166"/>
      <c r="N386" s="167"/>
      <c r="O386" s="59"/>
      <c r="P386" s="59"/>
      <c r="Q386" s="59"/>
      <c r="R386" s="59"/>
      <c r="S386" s="59"/>
      <c r="T386" s="60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T386" s="18" t="s">
        <v>143</v>
      </c>
      <c r="AU386" s="18" t="s">
        <v>89</v>
      </c>
    </row>
    <row r="387" spans="1:65" s="2" customFormat="1" ht="33" customHeight="1">
      <c r="A387" s="33"/>
      <c r="B387" s="149"/>
      <c r="C387" s="150" t="s">
        <v>532</v>
      </c>
      <c r="D387" s="150" t="s">
        <v>138</v>
      </c>
      <c r="E387" s="151" t="s">
        <v>533</v>
      </c>
      <c r="F387" s="152" t="s">
        <v>534</v>
      </c>
      <c r="G387" s="153" t="s">
        <v>226</v>
      </c>
      <c r="H387" s="154">
        <v>375</v>
      </c>
      <c r="I387" s="155"/>
      <c r="J387" s="156">
        <f>ROUND(I387*H387,2)</f>
        <v>0</v>
      </c>
      <c r="K387" s="152" t="s">
        <v>227</v>
      </c>
      <c r="L387" s="34"/>
      <c r="M387" s="157" t="s">
        <v>1</v>
      </c>
      <c r="N387" s="158" t="s">
        <v>45</v>
      </c>
      <c r="O387" s="59"/>
      <c r="P387" s="159">
        <f>O387*H387</f>
        <v>0</v>
      </c>
      <c r="Q387" s="159">
        <v>0.18462999999999999</v>
      </c>
      <c r="R387" s="159">
        <f>Q387*H387</f>
        <v>69.236249999999998</v>
      </c>
      <c r="S387" s="159">
        <v>0</v>
      </c>
      <c r="T387" s="160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1" t="s">
        <v>134</v>
      </c>
      <c r="AT387" s="161" t="s">
        <v>138</v>
      </c>
      <c r="AU387" s="161" t="s">
        <v>89</v>
      </c>
      <c r="AY387" s="18" t="s">
        <v>135</v>
      </c>
      <c r="BE387" s="162">
        <f>IF(N387="základní",J387,0)</f>
        <v>0</v>
      </c>
      <c r="BF387" s="162">
        <f>IF(N387="snížená",J387,0)</f>
        <v>0</v>
      </c>
      <c r="BG387" s="162">
        <f>IF(N387="zákl. přenesená",J387,0)</f>
        <v>0</v>
      </c>
      <c r="BH387" s="162">
        <f>IF(N387="sníž. přenesená",J387,0)</f>
        <v>0</v>
      </c>
      <c r="BI387" s="162">
        <f>IF(N387="nulová",J387,0)</f>
        <v>0</v>
      </c>
      <c r="BJ387" s="18" t="s">
        <v>87</v>
      </c>
      <c r="BK387" s="162">
        <f>ROUND(I387*H387,2)</f>
        <v>0</v>
      </c>
      <c r="BL387" s="18" t="s">
        <v>134</v>
      </c>
      <c r="BM387" s="161" t="s">
        <v>535</v>
      </c>
    </row>
    <row r="388" spans="1:65" s="2" customFormat="1" ht="29.25">
      <c r="A388" s="33"/>
      <c r="B388" s="34"/>
      <c r="C388" s="33"/>
      <c r="D388" s="163" t="s">
        <v>143</v>
      </c>
      <c r="E388" s="33"/>
      <c r="F388" s="164" t="s">
        <v>536</v>
      </c>
      <c r="G388" s="33"/>
      <c r="H388" s="33"/>
      <c r="I388" s="165"/>
      <c r="J388" s="33"/>
      <c r="K388" s="33"/>
      <c r="L388" s="34"/>
      <c r="M388" s="166"/>
      <c r="N388" s="167"/>
      <c r="O388" s="59"/>
      <c r="P388" s="59"/>
      <c r="Q388" s="59"/>
      <c r="R388" s="59"/>
      <c r="S388" s="59"/>
      <c r="T388" s="60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8" t="s">
        <v>143</v>
      </c>
      <c r="AU388" s="18" t="s">
        <v>89</v>
      </c>
    </row>
    <row r="389" spans="1:65" s="2" customFormat="1" ht="24.2" customHeight="1">
      <c r="A389" s="33"/>
      <c r="B389" s="149"/>
      <c r="C389" s="150" t="s">
        <v>537</v>
      </c>
      <c r="D389" s="150" t="s">
        <v>138</v>
      </c>
      <c r="E389" s="151" t="s">
        <v>538</v>
      </c>
      <c r="F389" s="152" t="s">
        <v>539</v>
      </c>
      <c r="G389" s="153" t="s">
        <v>226</v>
      </c>
      <c r="H389" s="154">
        <v>375</v>
      </c>
      <c r="I389" s="155"/>
      <c r="J389" s="156">
        <f>ROUND(I389*H389,2)</f>
        <v>0</v>
      </c>
      <c r="K389" s="152" t="s">
        <v>227</v>
      </c>
      <c r="L389" s="34"/>
      <c r="M389" s="157" t="s">
        <v>1</v>
      </c>
      <c r="N389" s="158" t="s">
        <v>45</v>
      </c>
      <c r="O389" s="59"/>
      <c r="P389" s="159">
        <f>O389*H389</f>
        <v>0</v>
      </c>
      <c r="Q389" s="159">
        <v>6.0099999999999997E-3</v>
      </c>
      <c r="R389" s="159">
        <f>Q389*H389</f>
        <v>2.2537499999999997</v>
      </c>
      <c r="S389" s="159">
        <v>0</v>
      </c>
      <c r="T389" s="160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1" t="s">
        <v>134</v>
      </c>
      <c r="AT389" s="161" t="s">
        <v>138</v>
      </c>
      <c r="AU389" s="161" t="s">
        <v>89</v>
      </c>
      <c r="AY389" s="18" t="s">
        <v>135</v>
      </c>
      <c r="BE389" s="162">
        <f>IF(N389="základní",J389,0)</f>
        <v>0</v>
      </c>
      <c r="BF389" s="162">
        <f>IF(N389="snížená",J389,0)</f>
        <v>0</v>
      </c>
      <c r="BG389" s="162">
        <f>IF(N389="zákl. přenesená",J389,0)</f>
        <v>0</v>
      </c>
      <c r="BH389" s="162">
        <f>IF(N389="sníž. přenesená",J389,0)</f>
        <v>0</v>
      </c>
      <c r="BI389" s="162">
        <f>IF(N389="nulová",J389,0)</f>
        <v>0</v>
      </c>
      <c r="BJ389" s="18" t="s">
        <v>87</v>
      </c>
      <c r="BK389" s="162">
        <f>ROUND(I389*H389,2)</f>
        <v>0</v>
      </c>
      <c r="BL389" s="18" t="s">
        <v>134</v>
      </c>
      <c r="BM389" s="161" t="s">
        <v>540</v>
      </c>
    </row>
    <row r="390" spans="1:65" s="2" customFormat="1" ht="19.5">
      <c r="A390" s="33"/>
      <c r="B390" s="34"/>
      <c r="C390" s="33"/>
      <c r="D390" s="163" t="s">
        <v>143</v>
      </c>
      <c r="E390" s="33"/>
      <c r="F390" s="164" t="s">
        <v>541</v>
      </c>
      <c r="G390" s="33"/>
      <c r="H390" s="33"/>
      <c r="I390" s="165"/>
      <c r="J390" s="33"/>
      <c r="K390" s="33"/>
      <c r="L390" s="34"/>
      <c r="M390" s="166"/>
      <c r="N390" s="167"/>
      <c r="O390" s="59"/>
      <c r="P390" s="59"/>
      <c r="Q390" s="59"/>
      <c r="R390" s="59"/>
      <c r="S390" s="59"/>
      <c r="T390" s="60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8" t="s">
        <v>143</v>
      </c>
      <c r="AU390" s="18" t="s">
        <v>89</v>
      </c>
    </row>
    <row r="391" spans="1:65" s="2" customFormat="1" ht="21.75" customHeight="1">
      <c r="A391" s="33"/>
      <c r="B391" s="149"/>
      <c r="C391" s="150" t="s">
        <v>542</v>
      </c>
      <c r="D391" s="150" t="s">
        <v>138</v>
      </c>
      <c r="E391" s="151" t="s">
        <v>543</v>
      </c>
      <c r="F391" s="152" t="s">
        <v>544</v>
      </c>
      <c r="G391" s="153" t="s">
        <v>226</v>
      </c>
      <c r="H391" s="154">
        <v>375</v>
      </c>
      <c r="I391" s="155"/>
      <c r="J391" s="156">
        <f>ROUND(I391*H391,2)</f>
        <v>0</v>
      </c>
      <c r="K391" s="152" t="s">
        <v>227</v>
      </c>
      <c r="L391" s="34"/>
      <c r="M391" s="157" t="s">
        <v>1</v>
      </c>
      <c r="N391" s="158" t="s">
        <v>45</v>
      </c>
      <c r="O391" s="59"/>
      <c r="P391" s="159">
        <f>O391*H391</f>
        <v>0</v>
      </c>
      <c r="Q391" s="159">
        <v>2.1000000000000001E-4</v>
      </c>
      <c r="R391" s="159">
        <f>Q391*H391</f>
        <v>7.8750000000000001E-2</v>
      </c>
      <c r="S391" s="159">
        <v>0</v>
      </c>
      <c r="T391" s="160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1" t="s">
        <v>134</v>
      </c>
      <c r="AT391" s="161" t="s">
        <v>138</v>
      </c>
      <c r="AU391" s="161" t="s">
        <v>89</v>
      </c>
      <c r="AY391" s="18" t="s">
        <v>135</v>
      </c>
      <c r="BE391" s="162">
        <f>IF(N391="základní",J391,0)</f>
        <v>0</v>
      </c>
      <c r="BF391" s="162">
        <f>IF(N391="snížená",J391,0)</f>
        <v>0</v>
      </c>
      <c r="BG391" s="162">
        <f>IF(N391="zákl. přenesená",J391,0)</f>
        <v>0</v>
      </c>
      <c r="BH391" s="162">
        <f>IF(N391="sníž. přenesená",J391,0)</f>
        <v>0</v>
      </c>
      <c r="BI391" s="162">
        <f>IF(N391="nulová",J391,0)</f>
        <v>0</v>
      </c>
      <c r="BJ391" s="18" t="s">
        <v>87</v>
      </c>
      <c r="BK391" s="162">
        <f>ROUND(I391*H391,2)</f>
        <v>0</v>
      </c>
      <c r="BL391" s="18" t="s">
        <v>134</v>
      </c>
      <c r="BM391" s="161" t="s">
        <v>545</v>
      </c>
    </row>
    <row r="392" spans="1:65" s="2" customFormat="1" ht="19.5">
      <c r="A392" s="33"/>
      <c r="B392" s="34"/>
      <c r="C392" s="33"/>
      <c r="D392" s="163" t="s">
        <v>143</v>
      </c>
      <c r="E392" s="33"/>
      <c r="F392" s="164" t="s">
        <v>546</v>
      </c>
      <c r="G392" s="33"/>
      <c r="H392" s="33"/>
      <c r="I392" s="165"/>
      <c r="J392" s="33"/>
      <c r="K392" s="33"/>
      <c r="L392" s="34"/>
      <c r="M392" s="166"/>
      <c r="N392" s="167"/>
      <c r="O392" s="59"/>
      <c r="P392" s="59"/>
      <c r="Q392" s="59"/>
      <c r="R392" s="59"/>
      <c r="S392" s="59"/>
      <c r="T392" s="60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8" t="s">
        <v>143</v>
      </c>
      <c r="AU392" s="18" t="s">
        <v>89</v>
      </c>
    </row>
    <row r="393" spans="1:65" s="2" customFormat="1" ht="24.2" customHeight="1">
      <c r="A393" s="33"/>
      <c r="B393" s="149"/>
      <c r="C393" s="150" t="s">
        <v>547</v>
      </c>
      <c r="D393" s="150" t="s">
        <v>138</v>
      </c>
      <c r="E393" s="151" t="s">
        <v>548</v>
      </c>
      <c r="F393" s="152" t="s">
        <v>549</v>
      </c>
      <c r="G393" s="153" t="s">
        <v>226</v>
      </c>
      <c r="H393" s="154">
        <v>375</v>
      </c>
      <c r="I393" s="155"/>
      <c r="J393" s="156">
        <f>ROUND(I393*H393,2)</f>
        <v>0</v>
      </c>
      <c r="K393" s="152" t="s">
        <v>227</v>
      </c>
      <c r="L393" s="34"/>
      <c r="M393" s="157" t="s">
        <v>1</v>
      </c>
      <c r="N393" s="158" t="s">
        <v>45</v>
      </c>
      <c r="O393" s="59"/>
      <c r="P393" s="159">
        <f>O393*H393</f>
        <v>0</v>
      </c>
      <c r="Q393" s="159">
        <v>5.1000000000000004E-4</v>
      </c>
      <c r="R393" s="159">
        <f>Q393*H393</f>
        <v>0.19125</v>
      </c>
      <c r="S393" s="159">
        <v>0</v>
      </c>
      <c r="T393" s="160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1" t="s">
        <v>134</v>
      </c>
      <c r="AT393" s="161" t="s">
        <v>138</v>
      </c>
      <c r="AU393" s="161" t="s">
        <v>89</v>
      </c>
      <c r="AY393" s="18" t="s">
        <v>135</v>
      </c>
      <c r="BE393" s="162">
        <f>IF(N393="základní",J393,0)</f>
        <v>0</v>
      </c>
      <c r="BF393" s="162">
        <f>IF(N393="snížená",J393,0)</f>
        <v>0</v>
      </c>
      <c r="BG393" s="162">
        <f>IF(N393="zákl. přenesená",J393,0)</f>
        <v>0</v>
      </c>
      <c r="BH393" s="162">
        <f>IF(N393="sníž. přenesená",J393,0)</f>
        <v>0</v>
      </c>
      <c r="BI393" s="162">
        <f>IF(N393="nulová",J393,0)</f>
        <v>0</v>
      </c>
      <c r="BJ393" s="18" t="s">
        <v>87</v>
      </c>
      <c r="BK393" s="162">
        <f>ROUND(I393*H393,2)</f>
        <v>0</v>
      </c>
      <c r="BL393" s="18" t="s">
        <v>134</v>
      </c>
      <c r="BM393" s="161" t="s">
        <v>550</v>
      </c>
    </row>
    <row r="394" spans="1:65" s="2" customFormat="1" ht="19.5">
      <c r="A394" s="33"/>
      <c r="B394" s="34"/>
      <c r="C394" s="33"/>
      <c r="D394" s="163" t="s">
        <v>143</v>
      </c>
      <c r="E394" s="33"/>
      <c r="F394" s="164" t="s">
        <v>551</v>
      </c>
      <c r="G394" s="33"/>
      <c r="H394" s="33"/>
      <c r="I394" s="165"/>
      <c r="J394" s="33"/>
      <c r="K394" s="33"/>
      <c r="L394" s="34"/>
      <c r="M394" s="166"/>
      <c r="N394" s="167"/>
      <c r="O394" s="59"/>
      <c r="P394" s="59"/>
      <c r="Q394" s="59"/>
      <c r="R394" s="59"/>
      <c r="S394" s="59"/>
      <c r="T394" s="60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T394" s="18" t="s">
        <v>143</v>
      </c>
      <c r="AU394" s="18" t="s">
        <v>89</v>
      </c>
    </row>
    <row r="395" spans="1:65" s="2" customFormat="1" ht="33" customHeight="1">
      <c r="A395" s="33"/>
      <c r="B395" s="149"/>
      <c r="C395" s="150" t="s">
        <v>552</v>
      </c>
      <c r="D395" s="150" t="s">
        <v>138</v>
      </c>
      <c r="E395" s="151" t="s">
        <v>553</v>
      </c>
      <c r="F395" s="152" t="s">
        <v>554</v>
      </c>
      <c r="G395" s="153" t="s">
        <v>226</v>
      </c>
      <c r="H395" s="154">
        <v>375</v>
      </c>
      <c r="I395" s="155"/>
      <c r="J395" s="156">
        <f>ROUND(I395*H395,2)</f>
        <v>0</v>
      </c>
      <c r="K395" s="152" t="s">
        <v>227</v>
      </c>
      <c r="L395" s="34"/>
      <c r="M395" s="157" t="s">
        <v>1</v>
      </c>
      <c r="N395" s="158" t="s">
        <v>45</v>
      </c>
      <c r="O395" s="59"/>
      <c r="P395" s="159">
        <f>O395*H395</f>
        <v>0</v>
      </c>
      <c r="Q395" s="159">
        <v>0.10373</v>
      </c>
      <c r="R395" s="159">
        <f>Q395*H395</f>
        <v>38.89875</v>
      </c>
      <c r="S395" s="159">
        <v>0</v>
      </c>
      <c r="T395" s="160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1" t="s">
        <v>134</v>
      </c>
      <c r="AT395" s="161" t="s">
        <v>138</v>
      </c>
      <c r="AU395" s="161" t="s">
        <v>89</v>
      </c>
      <c r="AY395" s="18" t="s">
        <v>135</v>
      </c>
      <c r="BE395" s="162">
        <f>IF(N395="základní",J395,0)</f>
        <v>0</v>
      </c>
      <c r="BF395" s="162">
        <f>IF(N395="snížená",J395,0)</f>
        <v>0</v>
      </c>
      <c r="BG395" s="162">
        <f>IF(N395="zákl. přenesená",J395,0)</f>
        <v>0</v>
      </c>
      <c r="BH395" s="162">
        <f>IF(N395="sníž. přenesená",J395,0)</f>
        <v>0</v>
      </c>
      <c r="BI395" s="162">
        <f>IF(N395="nulová",J395,0)</f>
        <v>0</v>
      </c>
      <c r="BJ395" s="18" t="s">
        <v>87</v>
      </c>
      <c r="BK395" s="162">
        <f>ROUND(I395*H395,2)</f>
        <v>0</v>
      </c>
      <c r="BL395" s="18" t="s">
        <v>134</v>
      </c>
      <c r="BM395" s="161" t="s">
        <v>555</v>
      </c>
    </row>
    <row r="396" spans="1:65" s="2" customFormat="1" ht="29.25">
      <c r="A396" s="33"/>
      <c r="B396" s="34"/>
      <c r="C396" s="33"/>
      <c r="D396" s="163" t="s">
        <v>143</v>
      </c>
      <c r="E396" s="33"/>
      <c r="F396" s="164" t="s">
        <v>556</v>
      </c>
      <c r="G396" s="33"/>
      <c r="H396" s="33"/>
      <c r="I396" s="165"/>
      <c r="J396" s="33"/>
      <c r="K396" s="33"/>
      <c r="L396" s="34"/>
      <c r="M396" s="166"/>
      <c r="N396" s="167"/>
      <c r="O396" s="59"/>
      <c r="P396" s="59"/>
      <c r="Q396" s="59"/>
      <c r="R396" s="59"/>
      <c r="S396" s="59"/>
      <c r="T396" s="60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8" t="s">
        <v>143</v>
      </c>
      <c r="AU396" s="18" t="s">
        <v>89</v>
      </c>
    </row>
    <row r="397" spans="1:65" s="12" customFormat="1" ht="22.9" customHeight="1">
      <c r="B397" s="136"/>
      <c r="D397" s="137" t="s">
        <v>79</v>
      </c>
      <c r="E397" s="147" t="s">
        <v>163</v>
      </c>
      <c r="F397" s="147" t="s">
        <v>557</v>
      </c>
      <c r="I397" s="139"/>
      <c r="J397" s="148">
        <f>BK397</f>
        <v>0</v>
      </c>
      <c r="L397" s="136"/>
      <c r="M397" s="141"/>
      <c r="N397" s="142"/>
      <c r="O397" s="142"/>
      <c r="P397" s="143">
        <f>SUM(P398:P408)</f>
        <v>0</v>
      </c>
      <c r="Q397" s="142"/>
      <c r="R397" s="143">
        <f>SUM(R398:R408)</f>
        <v>3.4649999999999999</v>
      </c>
      <c r="S397" s="142"/>
      <c r="T397" s="144">
        <f>SUM(T398:T408)</f>
        <v>0</v>
      </c>
      <c r="AR397" s="137" t="s">
        <v>87</v>
      </c>
      <c r="AT397" s="145" t="s">
        <v>79</v>
      </c>
      <c r="AU397" s="145" t="s">
        <v>87</v>
      </c>
      <c r="AY397" s="137" t="s">
        <v>135</v>
      </c>
      <c r="BK397" s="146">
        <f>SUM(BK398:BK408)</f>
        <v>0</v>
      </c>
    </row>
    <row r="398" spans="1:65" s="2" customFormat="1" ht="24.2" customHeight="1">
      <c r="A398" s="33"/>
      <c r="B398" s="149"/>
      <c r="C398" s="150" t="s">
        <v>558</v>
      </c>
      <c r="D398" s="150" t="s">
        <v>138</v>
      </c>
      <c r="E398" s="151" t="s">
        <v>559</v>
      </c>
      <c r="F398" s="152" t="s">
        <v>560</v>
      </c>
      <c r="G398" s="153" t="s">
        <v>226</v>
      </c>
      <c r="H398" s="154">
        <v>50</v>
      </c>
      <c r="I398" s="155"/>
      <c r="J398" s="156">
        <f>ROUND(I398*H398,2)</f>
        <v>0</v>
      </c>
      <c r="K398" s="152" t="s">
        <v>227</v>
      </c>
      <c r="L398" s="34"/>
      <c r="M398" s="157" t="s">
        <v>1</v>
      </c>
      <c r="N398" s="158" t="s">
        <v>45</v>
      </c>
      <c r="O398" s="59"/>
      <c r="P398" s="159">
        <f>O398*H398</f>
        <v>0</v>
      </c>
      <c r="Q398" s="159">
        <v>2.7300000000000001E-2</v>
      </c>
      <c r="R398" s="159">
        <f>Q398*H398</f>
        <v>1.365</v>
      </c>
      <c r="S398" s="159">
        <v>0</v>
      </c>
      <c r="T398" s="160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1" t="s">
        <v>134</v>
      </c>
      <c r="AT398" s="161" t="s">
        <v>138</v>
      </c>
      <c r="AU398" s="161" t="s">
        <v>89</v>
      </c>
      <c r="AY398" s="18" t="s">
        <v>135</v>
      </c>
      <c r="BE398" s="162">
        <f>IF(N398="základní",J398,0)</f>
        <v>0</v>
      </c>
      <c r="BF398" s="162">
        <f>IF(N398="snížená",J398,0)</f>
        <v>0</v>
      </c>
      <c r="BG398" s="162">
        <f>IF(N398="zákl. přenesená",J398,0)</f>
        <v>0</v>
      </c>
      <c r="BH398" s="162">
        <f>IF(N398="sníž. přenesená",J398,0)</f>
        <v>0</v>
      </c>
      <c r="BI398" s="162">
        <f>IF(N398="nulová",J398,0)</f>
        <v>0</v>
      </c>
      <c r="BJ398" s="18" t="s">
        <v>87</v>
      </c>
      <c r="BK398" s="162">
        <f>ROUND(I398*H398,2)</f>
        <v>0</v>
      </c>
      <c r="BL398" s="18" t="s">
        <v>134</v>
      </c>
      <c r="BM398" s="161" t="s">
        <v>561</v>
      </c>
    </row>
    <row r="399" spans="1:65" s="2" customFormat="1" ht="19.5">
      <c r="A399" s="33"/>
      <c r="B399" s="34"/>
      <c r="C399" s="33"/>
      <c r="D399" s="163" t="s">
        <v>143</v>
      </c>
      <c r="E399" s="33"/>
      <c r="F399" s="164" t="s">
        <v>562</v>
      </c>
      <c r="G399" s="33"/>
      <c r="H399" s="33"/>
      <c r="I399" s="165"/>
      <c r="J399" s="33"/>
      <c r="K399" s="33"/>
      <c r="L399" s="34"/>
      <c r="M399" s="166"/>
      <c r="N399" s="167"/>
      <c r="O399" s="59"/>
      <c r="P399" s="59"/>
      <c r="Q399" s="59"/>
      <c r="R399" s="59"/>
      <c r="S399" s="59"/>
      <c r="T399" s="60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8" t="s">
        <v>143</v>
      </c>
      <c r="AU399" s="18" t="s">
        <v>89</v>
      </c>
    </row>
    <row r="400" spans="1:65" s="2" customFormat="1" ht="24.2" customHeight="1">
      <c r="A400" s="33"/>
      <c r="B400" s="149"/>
      <c r="C400" s="150" t="s">
        <v>563</v>
      </c>
      <c r="D400" s="150" t="s">
        <v>138</v>
      </c>
      <c r="E400" s="151" t="s">
        <v>564</v>
      </c>
      <c r="F400" s="152" t="s">
        <v>565</v>
      </c>
      <c r="G400" s="153" t="s">
        <v>226</v>
      </c>
      <c r="H400" s="154">
        <v>200</v>
      </c>
      <c r="I400" s="155"/>
      <c r="J400" s="156">
        <f>ROUND(I400*H400,2)</f>
        <v>0</v>
      </c>
      <c r="K400" s="152" t="s">
        <v>227</v>
      </c>
      <c r="L400" s="34"/>
      <c r="M400" s="157" t="s">
        <v>1</v>
      </c>
      <c r="N400" s="158" t="s">
        <v>45</v>
      </c>
      <c r="O400" s="59"/>
      <c r="P400" s="159">
        <f>O400*H400</f>
        <v>0</v>
      </c>
      <c r="Q400" s="159">
        <v>1.0500000000000001E-2</v>
      </c>
      <c r="R400" s="159">
        <f>Q400*H400</f>
        <v>2.1</v>
      </c>
      <c r="S400" s="159">
        <v>0</v>
      </c>
      <c r="T400" s="160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61" t="s">
        <v>134</v>
      </c>
      <c r="AT400" s="161" t="s">
        <v>138</v>
      </c>
      <c r="AU400" s="161" t="s">
        <v>89</v>
      </c>
      <c r="AY400" s="18" t="s">
        <v>135</v>
      </c>
      <c r="BE400" s="162">
        <f>IF(N400="základní",J400,0)</f>
        <v>0</v>
      </c>
      <c r="BF400" s="162">
        <f>IF(N400="snížená",J400,0)</f>
        <v>0</v>
      </c>
      <c r="BG400" s="162">
        <f>IF(N400="zákl. přenesená",J400,0)</f>
        <v>0</v>
      </c>
      <c r="BH400" s="162">
        <f>IF(N400="sníž. přenesená",J400,0)</f>
        <v>0</v>
      </c>
      <c r="BI400" s="162">
        <f>IF(N400="nulová",J400,0)</f>
        <v>0</v>
      </c>
      <c r="BJ400" s="18" t="s">
        <v>87</v>
      </c>
      <c r="BK400" s="162">
        <f>ROUND(I400*H400,2)</f>
        <v>0</v>
      </c>
      <c r="BL400" s="18" t="s">
        <v>134</v>
      </c>
      <c r="BM400" s="161" t="s">
        <v>566</v>
      </c>
    </row>
    <row r="401" spans="1:65" s="2" customFormat="1" ht="29.25">
      <c r="A401" s="33"/>
      <c r="B401" s="34"/>
      <c r="C401" s="33"/>
      <c r="D401" s="163" t="s">
        <v>143</v>
      </c>
      <c r="E401" s="33"/>
      <c r="F401" s="164" t="s">
        <v>567</v>
      </c>
      <c r="G401" s="33"/>
      <c r="H401" s="33"/>
      <c r="I401" s="165"/>
      <c r="J401" s="33"/>
      <c r="K401" s="33"/>
      <c r="L401" s="34"/>
      <c r="M401" s="166"/>
      <c r="N401" s="167"/>
      <c r="O401" s="59"/>
      <c r="P401" s="59"/>
      <c r="Q401" s="59"/>
      <c r="R401" s="59"/>
      <c r="S401" s="59"/>
      <c r="T401" s="60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8" t="s">
        <v>143</v>
      </c>
      <c r="AU401" s="18" t="s">
        <v>89</v>
      </c>
    </row>
    <row r="402" spans="1:65" s="14" customFormat="1" ht="11.25">
      <c r="B402" s="179"/>
      <c r="D402" s="163" t="s">
        <v>230</v>
      </c>
      <c r="E402" s="180" t="s">
        <v>1</v>
      </c>
      <c r="F402" s="181" t="s">
        <v>568</v>
      </c>
      <c r="H402" s="182">
        <v>200</v>
      </c>
      <c r="I402" s="183"/>
      <c r="L402" s="179"/>
      <c r="M402" s="184"/>
      <c r="N402" s="185"/>
      <c r="O402" s="185"/>
      <c r="P402" s="185"/>
      <c r="Q402" s="185"/>
      <c r="R402" s="185"/>
      <c r="S402" s="185"/>
      <c r="T402" s="186"/>
      <c r="AT402" s="180" t="s">
        <v>230</v>
      </c>
      <c r="AU402" s="180" t="s">
        <v>89</v>
      </c>
      <c r="AV402" s="14" t="s">
        <v>89</v>
      </c>
      <c r="AW402" s="14" t="s">
        <v>35</v>
      </c>
      <c r="AX402" s="14" t="s">
        <v>80</v>
      </c>
      <c r="AY402" s="180" t="s">
        <v>135</v>
      </c>
    </row>
    <row r="403" spans="1:65" s="15" customFormat="1" ht="11.25">
      <c r="B403" s="187"/>
      <c r="D403" s="163" t="s">
        <v>230</v>
      </c>
      <c r="E403" s="188" t="s">
        <v>1</v>
      </c>
      <c r="F403" s="189" t="s">
        <v>233</v>
      </c>
      <c r="H403" s="190">
        <v>200</v>
      </c>
      <c r="I403" s="191"/>
      <c r="L403" s="187"/>
      <c r="M403" s="192"/>
      <c r="N403" s="193"/>
      <c r="O403" s="193"/>
      <c r="P403" s="193"/>
      <c r="Q403" s="193"/>
      <c r="R403" s="193"/>
      <c r="S403" s="193"/>
      <c r="T403" s="194"/>
      <c r="AT403" s="188" t="s">
        <v>230</v>
      </c>
      <c r="AU403" s="188" t="s">
        <v>89</v>
      </c>
      <c r="AV403" s="15" t="s">
        <v>134</v>
      </c>
      <c r="AW403" s="15" t="s">
        <v>35</v>
      </c>
      <c r="AX403" s="15" t="s">
        <v>87</v>
      </c>
      <c r="AY403" s="188" t="s">
        <v>135</v>
      </c>
    </row>
    <row r="404" spans="1:65" s="2" customFormat="1" ht="16.5" customHeight="1">
      <c r="A404" s="33"/>
      <c r="B404" s="149"/>
      <c r="C404" s="150" t="s">
        <v>569</v>
      </c>
      <c r="D404" s="150" t="s">
        <v>138</v>
      </c>
      <c r="E404" s="151" t="s">
        <v>570</v>
      </c>
      <c r="F404" s="152" t="s">
        <v>571</v>
      </c>
      <c r="G404" s="153" t="s">
        <v>226</v>
      </c>
      <c r="H404" s="154">
        <v>50</v>
      </c>
      <c r="I404" s="155"/>
      <c r="J404" s="156">
        <f>ROUND(I404*H404,2)</f>
        <v>0</v>
      </c>
      <c r="K404" s="152" t="s">
        <v>227</v>
      </c>
      <c r="L404" s="34"/>
      <c r="M404" s="157" t="s">
        <v>1</v>
      </c>
      <c r="N404" s="158" t="s">
        <v>45</v>
      </c>
      <c r="O404" s="59"/>
      <c r="P404" s="159">
        <f>O404*H404</f>
        <v>0</v>
      </c>
      <c r="Q404" s="159">
        <v>0</v>
      </c>
      <c r="R404" s="159">
        <f>Q404*H404</f>
        <v>0</v>
      </c>
      <c r="S404" s="159">
        <v>0</v>
      </c>
      <c r="T404" s="160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61" t="s">
        <v>134</v>
      </c>
      <c r="AT404" s="161" t="s">
        <v>138</v>
      </c>
      <c r="AU404" s="161" t="s">
        <v>89</v>
      </c>
      <c r="AY404" s="18" t="s">
        <v>135</v>
      </c>
      <c r="BE404" s="162">
        <f>IF(N404="základní",J404,0)</f>
        <v>0</v>
      </c>
      <c r="BF404" s="162">
        <f>IF(N404="snížená",J404,0)</f>
        <v>0</v>
      </c>
      <c r="BG404" s="162">
        <f>IF(N404="zákl. přenesená",J404,0)</f>
        <v>0</v>
      </c>
      <c r="BH404" s="162">
        <f>IF(N404="sníž. přenesená",J404,0)</f>
        <v>0</v>
      </c>
      <c r="BI404" s="162">
        <f>IF(N404="nulová",J404,0)</f>
        <v>0</v>
      </c>
      <c r="BJ404" s="18" t="s">
        <v>87</v>
      </c>
      <c r="BK404" s="162">
        <f>ROUND(I404*H404,2)</f>
        <v>0</v>
      </c>
      <c r="BL404" s="18" t="s">
        <v>134</v>
      </c>
      <c r="BM404" s="161" t="s">
        <v>572</v>
      </c>
    </row>
    <row r="405" spans="1:65" s="2" customFormat="1" ht="11.25">
      <c r="A405" s="33"/>
      <c r="B405" s="34"/>
      <c r="C405" s="33"/>
      <c r="D405" s="163" t="s">
        <v>143</v>
      </c>
      <c r="E405" s="33"/>
      <c r="F405" s="164" t="s">
        <v>573</v>
      </c>
      <c r="G405" s="33"/>
      <c r="H405" s="33"/>
      <c r="I405" s="165"/>
      <c r="J405" s="33"/>
      <c r="K405" s="33"/>
      <c r="L405" s="34"/>
      <c r="M405" s="166"/>
      <c r="N405" s="167"/>
      <c r="O405" s="59"/>
      <c r="P405" s="59"/>
      <c r="Q405" s="59"/>
      <c r="R405" s="59"/>
      <c r="S405" s="59"/>
      <c r="T405" s="60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8" t="s">
        <v>143</v>
      </c>
      <c r="AU405" s="18" t="s">
        <v>89</v>
      </c>
    </row>
    <row r="406" spans="1:65" s="13" customFormat="1" ht="11.25">
      <c r="B406" s="172"/>
      <c r="D406" s="163" t="s">
        <v>230</v>
      </c>
      <c r="E406" s="173" t="s">
        <v>1</v>
      </c>
      <c r="F406" s="174" t="s">
        <v>574</v>
      </c>
      <c r="H406" s="173" t="s">
        <v>1</v>
      </c>
      <c r="I406" s="175"/>
      <c r="L406" s="172"/>
      <c r="M406" s="176"/>
      <c r="N406" s="177"/>
      <c r="O406" s="177"/>
      <c r="P406" s="177"/>
      <c r="Q406" s="177"/>
      <c r="R406" s="177"/>
      <c r="S406" s="177"/>
      <c r="T406" s="178"/>
      <c r="AT406" s="173" t="s">
        <v>230</v>
      </c>
      <c r="AU406" s="173" t="s">
        <v>89</v>
      </c>
      <c r="AV406" s="13" t="s">
        <v>87</v>
      </c>
      <c r="AW406" s="13" t="s">
        <v>35</v>
      </c>
      <c r="AX406" s="13" t="s">
        <v>80</v>
      </c>
      <c r="AY406" s="173" t="s">
        <v>135</v>
      </c>
    </row>
    <row r="407" spans="1:65" s="14" customFormat="1" ht="11.25">
      <c r="B407" s="179"/>
      <c r="D407" s="163" t="s">
        <v>230</v>
      </c>
      <c r="E407" s="180" t="s">
        <v>1</v>
      </c>
      <c r="F407" s="181" t="s">
        <v>527</v>
      </c>
      <c r="H407" s="182">
        <v>50</v>
      </c>
      <c r="I407" s="183"/>
      <c r="L407" s="179"/>
      <c r="M407" s="184"/>
      <c r="N407" s="185"/>
      <c r="O407" s="185"/>
      <c r="P407" s="185"/>
      <c r="Q407" s="185"/>
      <c r="R407" s="185"/>
      <c r="S407" s="185"/>
      <c r="T407" s="186"/>
      <c r="AT407" s="180" t="s">
        <v>230</v>
      </c>
      <c r="AU407" s="180" t="s">
        <v>89</v>
      </c>
      <c r="AV407" s="14" t="s">
        <v>89</v>
      </c>
      <c r="AW407" s="14" t="s">
        <v>35</v>
      </c>
      <c r="AX407" s="14" t="s">
        <v>80</v>
      </c>
      <c r="AY407" s="180" t="s">
        <v>135</v>
      </c>
    </row>
    <row r="408" spans="1:65" s="15" customFormat="1" ht="11.25">
      <c r="B408" s="187"/>
      <c r="D408" s="163" t="s">
        <v>230</v>
      </c>
      <c r="E408" s="188" t="s">
        <v>1</v>
      </c>
      <c r="F408" s="189" t="s">
        <v>233</v>
      </c>
      <c r="H408" s="190">
        <v>50</v>
      </c>
      <c r="I408" s="191"/>
      <c r="L408" s="187"/>
      <c r="M408" s="192"/>
      <c r="N408" s="193"/>
      <c r="O408" s="193"/>
      <c r="P408" s="193"/>
      <c r="Q408" s="193"/>
      <c r="R408" s="193"/>
      <c r="S408" s="193"/>
      <c r="T408" s="194"/>
      <c r="AT408" s="188" t="s">
        <v>230</v>
      </c>
      <c r="AU408" s="188" t="s">
        <v>89</v>
      </c>
      <c r="AV408" s="15" t="s">
        <v>134</v>
      </c>
      <c r="AW408" s="15" t="s">
        <v>35</v>
      </c>
      <c r="AX408" s="15" t="s">
        <v>87</v>
      </c>
      <c r="AY408" s="188" t="s">
        <v>135</v>
      </c>
    </row>
    <row r="409" spans="1:65" s="12" customFormat="1" ht="22.9" customHeight="1">
      <c r="B409" s="136"/>
      <c r="D409" s="137" t="s">
        <v>79</v>
      </c>
      <c r="E409" s="147" t="s">
        <v>173</v>
      </c>
      <c r="F409" s="147" t="s">
        <v>575</v>
      </c>
      <c r="I409" s="139"/>
      <c r="J409" s="148">
        <f>BK409</f>
        <v>0</v>
      </c>
      <c r="L409" s="136"/>
      <c r="M409" s="141"/>
      <c r="N409" s="142"/>
      <c r="O409" s="142"/>
      <c r="P409" s="143">
        <f>SUM(P410:P426)</f>
        <v>0</v>
      </c>
      <c r="Q409" s="142"/>
      <c r="R409" s="143">
        <f>SUM(R410:R426)</f>
        <v>0.54659999999999997</v>
      </c>
      <c r="S409" s="142"/>
      <c r="T409" s="144">
        <f>SUM(T410:T426)</f>
        <v>0</v>
      </c>
      <c r="AR409" s="137" t="s">
        <v>87</v>
      </c>
      <c r="AT409" s="145" t="s">
        <v>79</v>
      </c>
      <c r="AU409" s="145" t="s">
        <v>87</v>
      </c>
      <c r="AY409" s="137" t="s">
        <v>135</v>
      </c>
      <c r="BK409" s="146">
        <f>SUM(BK410:BK426)</f>
        <v>0</v>
      </c>
    </row>
    <row r="410" spans="1:65" s="2" customFormat="1" ht="24.2" customHeight="1">
      <c r="A410" s="33"/>
      <c r="B410" s="149"/>
      <c r="C410" s="150" t="s">
        <v>576</v>
      </c>
      <c r="D410" s="150" t="s">
        <v>138</v>
      </c>
      <c r="E410" s="151" t="s">
        <v>577</v>
      </c>
      <c r="F410" s="152" t="s">
        <v>578</v>
      </c>
      <c r="G410" s="153" t="s">
        <v>379</v>
      </c>
      <c r="H410" s="154">
        <v>22</v>
      </c>
      <c r="I410" s="155"/>
      <c r="J410" s="156">
        <f>ROUND(I410*H410,2)</f>
        <v>0</v>
      </c>
      <c r="K410" s="152" t="s">
        <v>227</v>
      </c>
      <c r="L410" s="34"/>
      <c r="M410" s="157" t="s">
        <v>1</v>
      </c>
      <c r="N410" s="158" t="s">
        <v>45</v>
      </c>
      <c r="O410" s="59"/>
      <c r="P410" s="159">
        <f>O410*H410</f>
        <v>0</v>
      </c>
      <c r="Q410" s="159">
        <v>4.4000000000000003E-3</v>
      </c>
      <c r="R410" s="159">
        <f>Q410*H410</f>
        <v>9.6800000000000011E-2</v>
      </c>
      <c r="S410" s="159">
        <v>0</v>
      </c>
      <c r="T410" s="160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61" t="s">
        <v>134</v>
      </c>
      <c r="AT410" s="161" t="s">
        <v>138</v>
      </c>
      <c r="AU410" s="161" t="s">
        <v>89</v>
      </c>
      <c r="AY410" s="18" t="s">
        <v>135</v>
      </c>
      <c r="BE410" s="162">
        <f>IF(N410="základní",J410,0)</f>
        <v>0</v>
      </c>
      <c r="BF410" s="162">
        <f>IF(N410="snížená",J410,0)</f>
        <v>0</v>
      </c>
      <c r="BG410" s="162">
        <f>IF(N410="zákl. přenesená",J410,0)</f>
        <v>0</v>
      </c>
      <c r="BH410" s="162">
        <f>IF(N410="sníž. přenesená",J410,0)</f>
        <v>0</v>
      </c>
      <c r="BI410" s="162">
        <f>IF(N410="nulová",J410,0)</f>
        <v>0</v>
      </c>
      <c r="BJ410" s="18" t="s">
        <v>87</v>
      </c>
      <c r="BK410" s="162">
        <f>ROUND(I410*H410,2)</f>
        <v>0</v>
      </c>
      <c r="BL410" s="18" t="s">
        <v>134</v>
      </c>
      <c r="BM410" s="161" t="s">
        <v>579</v>
      </c>
    </row>
    <row r="411" spans="1:65" s="2" customFormat="1" ht="29.25">
      <c r="A411" s="33"/>
      <c r="B411" s="34"/>
      <c r="C411" s="33"/>
      <c r="D411" s="163" t="s">
        <v>143</v>
      </c>
      <c r="E411" s="33"/>
      <c r="F411" s="164" t="s">
        <v>580</v>
      </c>
      <c r="G411" s="33"/>
      <c r="H411" s="33"/>
      <c r="I411" s="165"/>
      <c r="J411" s="33"/>
      <c r="K411" s="33"/>
      <c r="L411" s="34"/>
      <c r="M411" s="166"/>
      <c r="N411" s="167"/>
      <c r="O411" s="59"/>
      <c r="P411" s="59"/>
      <c r="Q411" s="59"/>
      <c r="R411" s="59"/>
      <c r="S411" s="59"/>
      <c r="T411" s="60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8" t="s">
        <v>143</v>
      </c>
      <c r="AU411" s="18" t="s">
        <v>89</v>
      </c>
    </row>
    <row r="412" spans="1:65" s="2" customFormat="1" ht="33" customHeight="1">
      <c r="A412" s="33"/>
      <c r="B412" s="149"/>
      <c r="C412" s="150" t="s">
        <v>581</v>
      </c>
      <c r="D412" s="150" t="s">
        <v>138</v>
      </c>
      <c r="E412" s="151" t="s">
        <v>582</v>
      </c>
      <c r="F412" s="152" t="s">
        <v>583</v>
      </c>
      <c r="G412" s="153" t="s">
        <v>222</v>
      </c>
      <c r="H412" s="154">
        <v>2</v>
      </c>
      <c r="I412" s="155"/>
      <c r="J412" s="156">
        <f>ROUND(I412*H412,2)</f>
        <v>0</v>
      </c>
      <c r="K412" s="152" t="s">
        <v>227</v>
      </c>
      <c r="L412" s="34"/>
      <c r="M412" s="157" t="s">
        <v>1</v>
      </c>
      <c r="N412" s="158" t="s">
        <v>45</v>
      </c>
      <c r="O412" s="59"/>
      <c r="P412" s="159">
        <f>O412*H412</f>
        <v>0</v>
      </c>
      <c r="Q412" s="159">
        <v>0</v>
      </c>
      <c r="R412" s="159">
        <f>Q412*H412</f>
        <v>0</v>
      </c>
      <c r="S412" s="159">
        <v>0</v>
      </c>
      <c r="T412" s="160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1" t="s">
        <v>134</v>
      </c>
      <c r="AT412" s="161" t="s">
        <v>138</v>
      </c>
      <c r="AU412" s="161" t="s">
        <v>89</v>
      </c>
      <c r="AY412" s="18" t="s">
        <v>135</v>
      </c>
      <c r="BE412" s="162">
        <f>IF(N412="základní",J412,0)</f>
        <v>0</v>
      </c>
      <c r="BF412" s="162">
        <f>IF(N412="snížená",J412,0)</f>
        <v>0</v>
      </c>
      <c r="BG412" s="162">
        <f>IF(N412="zákl. přenesená",J412,0)</f>
        <v>0</v>
      </c>
      <c r="BH412" s="162">
        <f>IF(N412="sníž. přenesená",J412,0)</f>
        <v>0</v>
      </c>
      <c r="BI412" s="162">
        <f>IF(N412="nulová",J412,0)</f>
        <v>0</v>
      </c>
      <c r="BJ412" s="18" t="s">
        <v>87</v>
      </c>
      <c r="BK412" s="162">
        <f>ROUND(I412*H412,2)</f>
        <v>0</v>
      </c>
      <c r="BL412" s="18" t="s">
        <v>134</v>
      </c>
      <c r="BM412" s="161" t="s">
        <v>584</v>
      </c>
    </row>
    <row r="413" spans="1:65" s="2" customFormat="1" ht="29.25">
      <c r="A413" s="33"/>
      <c r="B413" s="34"/>
      <c r="C413" s="33"/>
      <c r="D413" s="163" t="s">
        <v>143</v>
      </c>
      <c r="E413" s="33"/>
      <c r="F413" s="164" t="s">
        <v>585</v>
      </c>
      <c r="G413" s="33"/>
      <c r="H413" s="33"/>
      <c r="I413" s="165"/>
      <c r="J413" s="33"/>
      <c r="K413" s="33"/>
      <c r="L413" s="34"/>
      <c r="M413" s="166"/>
      <c r="N413" s="167"/>
      <c r="O413" s="59"/>
      <c r="P413" s="59"/>
      <c r="Q413" s="59"/>
      <c r="R413" s="59"/>
      <c r="S413" s="59"/>
      <c r="T413" s="60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18" t="s">
        <v>143</v>
      </c>
      <c r="AU413" s="18" t="s">
        <v>89</v>
      </c>
    </row>
    <row r="414" spans="1:65" s="13" customFormat="1" ht="11.25">
      <c r="B414" s="172"/>
      <c r="D414" s="163" t="s">
        <v>230</v>
      </c>
      <c r="E414" s="173" t="s">
        <v>1</v>
      </c>
      <c r="F414" s="174" t="s">
        <v>586</v>
      </c>
      <c r="H414" s="173" t="s">
        <v>1</v>
      </c>
      <c r="I414" s="175"/>
      <c r="L414" s="172"/>
      <c r="M414" s="176"/>
      <c r="N414" s="177"/>
      <c r="O414" s="177"/>
      <c r="P414" s="177"/>
      <c r="Q414" s="177"/>
      <c r="R414" s="177"/>
      <c r="S414" s="177"/>
      <c r="T414" s="178"/>
      <c r="AT414" s="173" t="s">
        <v>230</v>
      </c>
      <c r="AU414" s="173" t="s">
        <v>89</v>
      </c>
      <c r="AV414" s="13" t="s">
        <v>87</v>
      </c>
      <c r="AW414" s="13" t="s">
        <v>35</v>
      </c>
      <c r="AX414" s="13" t="s">
        <v>80</v>
      </c>
      <c r="AY414" s="173" t="s">
        <v>135</v>
      </c>
    </row>
    <row r="415" spans="1:65" s="14" customFormat="1" ht="11.25">
      <c r="B415" s="179"/>
      <c r="D415" s="163" t="s">
        <v>230</v>
      </c>
      <c r="E415" s="180" t="s">
        <v>1</v>
      </c>
      <c r="F415" s="181" t="s">
        <v>89</v>
      </c>
      <c r="H415" s="182">
        <v>2</v>
      </c>
      <c r="I415" s="183"/>
      <c r="L415" s="179"/>
      <c r="M415" s="184"/>
      <c r="N415" s="185"/>
      <c r="O415" s="185"/>
      <c r="P415" s="185"/>
      <c r="Q415" s="185"/>
      <c r="R415" s="185"/>
      <c r="S415" s="185"/>
      <c r="T415" s="186"/>
      <c r="AT415" s="180" t="s">
        <v>230</v>
      </c>
      <c r="AU415" s="180" t="s">
        <v>89</v>
      </c>
      <c r="AV415" s="14" t="s">
        <v>89</v>
      </c>
      <c r="AW415" s="14" t="s">
        <v>35</v>
      </c>
      <c r="AX415" s="14" t="s">
        <v>80</v>
      </c>
      <c r="AY415" s="180" t="s">
        <v>135</v>
      </c>
    </row>
    <row r="416" spans="1:65" s="15" customFormat="1" ht="11.25">
      <c r="B416" s="187"/>
      <c r="D416" s="163" t="s">
        <v>230</v>
      </c>
      <c r="E416" s="188" t="s">
        <v>1</v>
      </c>
      <c r="F416" s="189" t="s">
        <v>233</v>
      </c>
      <c r="H416" s="190">
        <v>2</v>
      </c>
      <c r="I416" s="191"/>
      <c r="L416" s="187"/>
      <c r="M416" s="192"/>
      <c r="N416" s="193"/>
      <c r="O416" s="193"/>
      <c r="P416" s="193"/>
      <c r="Q416" s="193"/>
      <c r="R416" s="193"/>
      <c r="S416" s="193"/>
      <c r="T416" s="194"/>
      <c r="AT416" s="188" t="s">
        <v>230</v>
      </c>
      <c r="AU416" s="188" t="s">
        <v>89</v>
      </c>
      <c r="AV416" s="15" t="s">
        <v>134</v>
      </c>
      <c r="AW416" s="15" t="s">
        <v>35</v>
      </c>
      <c r="AX416" s="15" t="s">
        <v>87</v>
      </c>
      <c r="AY416" s="188" t="s">
        <v>135</v>
      </c>
    </row>
    <row r="417" spans="1:65" s="2" customFormat="1" ht="16.5" customHeight="1">
      <c r="A417" s="33"/>
      <c r="B417" s="149"/>
      <c r="C417" s="195" t="s">
        <v>587</v>
      </c>
      <c r="D417" s="195" t="s">
        <v>331</v>
      </c>
      <c r="E417" s="196" t="s">
        <v>588</v>
      </c>
      <c r="F417" s="197" t="s">
        <v>589</v>
      </c>
      <c r="G417" s="198" t="s">
        <v>222</v>
      </c>
      <c r="H417" s="199">
        <v>2</v>
      </c>
      <c r="I417" s="200"/>
      <c r="J417" s="201">
        <f>ROUND(I417*H417,2)</f>
        <v>0</v>
      </c>
      <c r="K417" s="197" t="s">
        <v>1</v>
      </c>
      <c r="L417" s="202"/>
      <c r="M417" s="203" t="s">
        <v>1</v>
      </c>
      <c r="N417" s="204" t="s">
        <v>45</v>
      </c>
      <c r="O417" s="59"/>
      <c r="P417" s="159">
        <f>O417*H417</f>
        <v>0</v>
      </c>
      <c r="Q417" s="159">
        <v>6.4999999999999997E-4</v>
      </c>
      <c r="R417" s="159">
        <f>Q417*H417</f>
        <v>1.2999999999999999E-3</v>
      </c>
      <c r="S417" s="159">
        <v>0</v>
      </c>
      <c r="T417" s="160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1" t="s">
        <v>173</v>
      </c>
      <c r="AT417" s="161" t="s">
        <v>331</v>
      </c>
      <c r="AU417" s="161" t="s">
        <v>89</v>
      </c>
      <c r="AY417" s="18" t="s">
        <v>135</v>
      </c>
      <c r="BE417" s="162">
        <f>IF(N417="základní",J417,0)</f>
        <v>0</v>
      </c>
      <c r="BF417" s="162">
        <f>IF(N417="snížená",J417,0)</f>
        <v>0</v>
      </c>
      <c r="BG417" s="162">
        <f>IF(N417="zákl. přenesená",J417,0)</f>
        <v>0</v>
      </c>
      <c r="BH417" s="162">
        <f>IF(N417="sníž. přenesená",J417,0)</f>
        <v>0</v>
      </c>
      <c r="BI417" s="162">
        <f>IF(N417="nulová",J417,0)</f>
        <v>0</v>
      </c>
      <c r="BJ417" s="18" t="s">
        <v>87</v>
      </c>
      <c r="BK417" s="162">
        <f>ROUND(I417*H417,2)</f>
        <v>0</v>
      </c>
      <c r="BL417" s="18" t="s">
        <v>134</v>
      </c>
      <c r="BM417" s="161" t="s">
        <v>590</v>
      </c>
    </row>
    <row r="418" spans="1:65" s="2" customFormat="1" ht="11.25">
      <c r="A418" s="33"/>
      <c r="B418" s="34"/>
      <c r="C418" s="33"/>
      <c r="D418" s="163" t="s">
        <v>143</v>
      </c>
      <c r="E418" s="33"/>
      <c r="F418" s="164" t="s">
        <v>591</v>
      </c>
      <c r="G418" s="33"/>
      <c r="H418" s="33"/>
      <c r="I418" s="165"/>
      <c r="J418" s="33"/>
      <c r="K418" s="33"/>
      <c r="L418" s="34"/>
      <c r="M418" s="166"/>
      <c r="N418" s="167"/>
      <c r="O418" s="59"/>
      <c r="P418" s="59"/>
      <c r="Q418" s="59"/>
      <c r="R418" s="59"/>
      <c r="S418" s="59"/>
      <c r="T418" s="60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8" t="s">
        <v>143</v>
      </c>
      <c r="AU418" s="18" t="s">
        <v>89</v>
      </c>
    </row>
    <row r="419" spans="1:65" s="2" customFormat="1" ht="21.75" customHeight="1">
      <c r="A419" s="33"/>
      <c r="B419" s="149"/>
      <c r="C419" s="150" t="s">
        <v>592</v>
      </c>
      <c r="D419" s="150" t="s">
        <v>138</v>
      </c>
      <c r="E419" s="151" t="s">
        <v>593</v>
      </c>
      <c r="F419" s="152" t="s">
        <v>594</v>
      </c>
      <c r="G419" s="153" t="s">
        <v>222</v>
      </c>
      <c r="H419" s="154">
        <v>5</v>
      </c>
      <c r="I419" s="155"/>
      <c r="J419" s="156">
        <f>ROUND(I419*H419,2)</f>
        <v>0</v>
      </c>
      <c r="K419" s="152" t="s">
        <v>227</v>
      </c>
      <c r="L419" s="34"/>
      <c r="M419" s="157" t="s">
        <v>1</v>
      </c>
      <c r="N419" s="158" t="s">
        <v>45</v>
      </c>
      <c r="O419" s="59"/>
      <c r="P419" s="159">
        <f>O419*H419</f>
        <v>0</v>
      </c>
      <c r="Q419" s="159">
        <v>6.4049999999999996E-2</v>
      </c>
      <c r="R419" s="159">
        <f>Q419*H419</f>
        <v>0.32024999999999998</v>
      </c>
      <c r="S419" s="159">
        <v>0</v>
      </c>
      <c r="T419" s="160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61" t="s">
        <v>134</v>
      </c>
      <c r="AT419" s="161" t="s">
        <v>138</v>
      </c>
      <c r="AU419" s="161" t="s">
        <v>89</v>
      </c>
      <c r="AY419" s="18" t="s">
        <v>135</v>
      </c>
      <c r="BE419" s="162">
        <f>IF(N419="základní",J419,0)</f>
        <v>0</v>
      </c>
      <c r="BF419" s="162">
        <f>IF(N419="snížená",J419,0)</f>
        <v>0</v>
      </c>
      <c r="BG419" s="162">
        <f>IF(N419="zákl. přenesená",J419,0)</f>
        <v>0</v>
      </c>
      <c r="BH419" s="162">
        <f>IF(N419="sníž. přenesená",J419,0)</f>
        <v>0</v>
      </c>
      <c r="BI419" s="162">
        <f>IF(N419="nulová",J419,0)</f>
        <v>0</v>
      </c>
      <c r="BJ419" s="18" t="s">
        <v>87</v>
      </c>
      <c r="BK419" s="162">
        <f>ROUND(I419*H419,2)</f>
        <v>0</v>
      </c>
      <c r="BL419" s="18" t="s">
        <v>134</v>
      </c>
      <c r="BM419" s="161" t="s">
        <v>595</v>
      </c>
    </row>
    <row r="420" spans="1:65" s="2" customFormat="1" ht="29.25">
      <c r="A420" s="33"/>
      <c r="B420" s="34"/>
      <c r="C420" s="33"/>
      <c r="D420" s="163" t="s">
        <v>143</v>
      </c>
      <c r="E420" s="33"/>
      <c r="F420" s="164" t="s">
        <v>596</v>
      </c>
      <c r="G420" s="33"/>
      <c r="H420" s="33"/>
      <c r="I420" s="165"/>
      <c r="J420" s="33"/>
      <c r="K420" s="33"/>
      <c r="L420" s="34"/>
      <c r="M420" s="166"/>
      <c r="N420" s="167"/>
      <c r="O420" s="59"/>
      <c r="P420" s="59"/>
      <c r="Q420" s="59"/>
      <c r="R420" s="59"/>
      <c r="S420" s="59"/>
      <c r="T420" s="60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8" t="s">
        <v>143</v>
      </c>
      <c r="AU420" s="18" t="s">
        <v>89</v>
      </c>
    </row>
    <row r="421" spans="1:65" s="2" customFormat="1" ht="33" customHeight="1">
      <c r="A421" s="33"/>
      <c r="B421" s="149"/>
      <c r="C421" s="150" t="s">
        <v>597</v>
      </c>
      <c r="D421" s="150" t="s">
        <v>138</v>
      </c>
      <c r="E421" s="151" t="s">
        <v>598</v>
      </c>
      <c r="F421" s="152" t="s">
        <v>599</v>
      </c>
      <c r="G421" s="153" t="s">
        <v>222</v>
      </c>
      <c r="H421" s="154">
        <v>5</v>
      </c>
      <c r="I421" s="155"/>
      <c r="J421" s="156">
        <f>ROUND(I421*H421,2)</f>
        <v>0</v>
      </c>
      <c r="K421" s="152" t="s">
        <v>227</v>
      </c>
      <c r="L421" s="34"/>
      <c r="M421" s="157" t="s">
        <v>1</v>
      </c>
      <c r="N421" s="158" t="s">
        <v>45</v>
      </c>
      <c r="O421" s="59"/>
      <c r="P421" s="159">
        <f>O421*H421</f>
        <v>0</v>
      </c>
      <c r="Q421" s="159">
        <v>2.3709999999999998E-2</v>
      </c>
      <c r="R421" s="159">
        <f>Q421*H421</f>
        <v>0.11854999999999999</v>
      </c>
      <c r="S421" s="159">
        <v>0</v>
      </c>
      <c r="T421" s="160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61" t="s">
        <v>134</v>
      </c>
      <c r="AT421" s="161" t="s">
        <v>138</v>
      </c>
      <c r="AU421" s="161" t="s">
        <v>89</v>
      </c>
      <c r="AY421" s="18" t="s">
        <v>135</v>
      </c>
      <c r="BE421" s="162">
        <f>IF(N421="základní",J421,0)</f>
        <v>0</v>
      </c>
      <c r="BF421" s="162">
        <f>IF(N421="snížená",J421,0)</f>
        <v>0</v>
      </c>
      <c r="BG421" s="162">
        <f>IF(N421="zákl. přenesená",J421,0)</f>
        <v>0</v>
      </c>
      <c r="BH421" s="162">
        <f>IF(N421="sníž. přenesená",J421,0)</f>
        <v>0</v>
      </c>
      <c r="BI421" s="162">
        <f>IF(N421="nulová",J421,0)</f>
        <v>0</v>
      </c>
      <c r="BJ421" s="18" t="s">
        <v>87</v>
      </c>
      <c r="BK421" s="162">
        <f>ROUND(I421*H421,2)</f>
        <v>0</v>
      </c>
      <c r="BL421" s="18" t="s">
        <v>134</v>
      </c>
      <c r="BM421" s="161" t="s">
        <v>600</v>
      </c>
    </row>
    <row r="422" spans="1:65" s="2" customFormat="1" ht="29.25">
      <c r="A422" s="33"/>
      <c r="B422" s="34"/>
      <c r="C422" s="33"/>
      <c r="D422" s="163" t="s">
        <v>143</v>
      </c>
      <c r="E422" s="33"/>
      <c r="F422" s="164" t="s">
        <v>601</v>
      </c>
      <c r="G422" s="33"/>
      <c r="H422" s="33"/>
      <c r="I422" s="165"/>
      <c r="J422" s="33"/>
      <c r="K422" s="33"/>
      <c r="L422" s="34"/>
      <c r="M422" s="166"/>
      <c r="N422" s="167"/>
      <c r="O422" s="59"/>
      <c r="P422" s="59"/>
      <c r="Q422" s="59"/>
      <c r="R422" s="59"/>
      <c r="S422" s="59"/>
      <c r="T422" s="60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8" t="s">
        <v>143</v>
      </c>
      <c r="AU422" s="18" t="s">
        <v>89</v>
      </c>
    </row>
    <row r="423" spans="1:65" s="2" customFormat="1" ht="24.2" customHeight="1">
      <c r="A423" s="33"/>
      <c r="B423" s="149"/>
      <c r="C423" s="150" t="s">
        <v>602</v>
      </c>
      <c r="D423" s="150" t="s">
        <v>138</v>
      </c>
      <c r="E423" s="151" t="s">
        <v>603</v>
      </c>
      <c r="F423" s="152" t="s">
        <v>604</v>
      </c>
      <c r="G423" s="153" t="s">
        <v>222</v>
      </c>
      <c r="H423" s="154">
        <v>5</v>
      </c>
      <c r="I423" s="155"/>
      <c r="J423" s="156">
        <f>ROUND(I423*H423,2)</f>
        <v>0</v>
      </c>
      <c r="K423" s="152" t="s">
        <v>227</v>
      </c>
      <c r="L423" s="34"/>
      <c r="M423" s="157" t="s">
        <v>1</v>
      </c>
      <c r="N423" s="158" t="s">
        <v>45</v>
      </c>
      <c r="O423" s="59"/>
      <c r="P423" s="159">
        <f>O423*H423</f>
        <v>0</v>
      </c>
      <c r="Q423" s="159">
        <v>0</v>
      </c>
      <c r="R423" s="159">
        <f>Q423*H423</f>
        <v>0</v>
      </c>
      <c r="S423" s="159">
        <v>0</v>
      </c>
      <c r="T423" s="160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1" t="s">
        <v>134</v>
      </c>
      <c r="AT423" s="161" t="s">
        <v>138</v>
      </c>
      <c r="AU423" s="161" t="s">
        <v>89</v>
      </c>
      <c r="AY423" s="18" t="s">
        <v>135</v>
      </c>
      <c r="BE423" s="162">
        <f>IF(N423="základní",J423,0)</f>
        <v>0</v>
      </c>
      <c r="BF423" s="162">
        <f>IF(N423="snížená",J423,0)</f>
        <v>0</v>
      </c>
      <c r="BG423" s="162">
        <f>IF(N423="zákl. přenesená",J423,0)</f>
        <v>0</v>
      </c>
      <c r="BH423" s="162">
        <f>IF(N423="sníž. přenesená",J423,0)</f>
        <v>0</v>
      </c>
      <c r="BI423" s="162">
        <f>IF(N423="nulová",J423,0)</f>
        <v>0</v>
      </c>
      <c r="BJ423" s="18" t="s">
        <v>87</v>
      </c>
      <c r="BK423" s="162">
        <f>ROUND(I423*H423,2)</f>
        <v>0</v>
      </c>
      <c r="BL423" s="18" t="s">
        <v>134</v>
      </c>
      <c r="BM423" s="161" t="s">
        <v>605</v>
      </c>
    </row>
    <row r="424" spans="1:65" s="2" customFormat="1" ht="29.25">
      <c r="A424" s="33"/>
      <c r="B424" s="34"/>
      <c r="C424" s="33"/>
      <c r="D424" s="163" t="s">
        <v>143</v>
      </c>
      <c r="E424" s="33"/>
      <c r="F424" s="164" t="s">
        <v>606</v>
      </c>
      <c r="G424" s="33"/>
      <c r="H424" s="33"/>
      <c r="I424" s="165"/>
      <c r="J424" s="33"/>
      <c r="K424" s="33"/>
      <c r="L424" s="34"/>
      <c r="M424" s="166"/>
      <c r="N424" s="167"/>
      <c r="O424" s="59"/>
      <c r="P424" s="59"/>
      <c r="Q424" s="59"/>
      <c r="R424" s="59"/>
      <c r="S424" s="59"/>
      <c r="T424" s="60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143</v>
      </c>
      <c r="AU424" s="18" t="s">
        <v>89</v>
      </c>
    </row>
    <row r="425" spans="1:65" s="2" customFormat="1" ht="24.2" customHeight="1">
      <c r="A425" s="33"/>
      <c r="B425" s="149"/>
      <c r="C425" s="150" t="s">
        <v>607</v>
      </c>
      <c r="D425" s="150" t="s">
        <v>138</v>
      </c>
      <c r="E425" s="151" t="s">
        <v>608</v>
      </c>
      <c r="F425" s="152" t="s">
        <v>609</v>
      </c>
      <c r="G425" s="153" t="s">
        <v>222</v>
      </c>
      <c r="H425" s="154">
        <v>5</v>
      </c>
      <c r="I425" s="155"/>
      <c r="J425" s="156">
        <f>ROUND(I425*H425,2)</f>
        <v>0</v>
      </c>
      <c r="K425" s="152" t="s">
        <v>227</v>
      </c>
      <c r="L425" s="34"/>
      <c r="M425" s="157" t="s">
        <v>1</v>
      </c>
      <c r="N425" s="158" t="s">
        <v>45</v>
      </c>
      <c r="O425" s="59"/>
      <c r="P425" s="159">
        <f>O425*H425</f>
        <v>0</v>
      </c>
      <c r="Q425" s="159">
        <v>1.9400000000000001E-3</v>
      </c>
      <c r="R425" s="159">
        <f>Q425*H425</f>
        <v>9.7000000000000003E-3</v>
      </c>
      <c r="S425" s="159">
        <v>0</v>
      </c>
      <c r="T425" s="160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1" t="s">
        <v>134</v>
      </c>
      <c r="AT425" s="161" t="s">
        <v>138</v>
      </c>
      <c r="AU425" s="161" t="s">
        <v>89</v>
      </c>
      <c r="AY425" s="18" t="s">
        <v>135</v>
      </c>
      <c r="BE425" s="162">
        <f>IF(N425="základní",J425,0)</f>
        <v>0</v>
      </c>
      <c r="BF425" s="162">
        <f>IF(N425="snížená",J425,0)</f>
        <v>0</v>
      </c>
      <c r="BG425" s="162">
        <f>IF(N425="zákl. přenesená",J425,0)</f>
        <v>0</v>
      </c>
      <c r="BH425" s="162">
        <f>IF(N425="sníž. přenesená",J425,0)</f>
        <v>0</v>
      </c>
      <c r="BI425" s="162">
        <f>IF(N425="nulová",J425,0)</f>
        <v>0</v>
      </c>
      <c r="BJ425" s="18" t="s">
        <v>87</v>
      </c>
      <c r="BK425" s="162">
        <f>ROUND(I425*H425,2)</f>
        <v>0</v>
      </c>
      <c r="BL425" s="18" t="s">
        <v>134</v>
      </c>
      <c r="BM425" s="161" t="s">
        <v>610</v>
      </c>
    </row>
    <row r="426" spans="1:65" s="2" customFormat="1" ht="19.5">
      <c r="A426" s="33"/>
      <c r="B426" s="34"/>
      <c r="C426" s="33"/>
      <c r="D426" s="163" t="s">
        <v>143</v>
      </c>
      <c r="E426" s="33"/>
      <c r="F426" s="164" t="s">
        <v>611</v>
      </c>
      <c r="G426" s="33"/>
      <c r="H426" s="33"/>
      <c r="I426" s="165"/>
      <c r="J426" s="33"/>
      <c r="K426" s="33"/>
      <c r="L426" s="34"/>
      <c r="M426" s="166"/>
      <c r="N426" s="167"/>
      <c r="O426" s="59"/>
      <c r="P426" s="59"/>
      <c r="Q426" s="59"/>
      <c r="R426" s="59"/>
      <c r="S426" s="59"/>
      <c r="T426" s="60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143</v>
      </c>
      <c r="AU426" s="18" t="s">
        <v>89</v>
      </c>
    </row>
    <row r="427" spans="1:65" s="12" customFormat="1" ht="22.9" customHeight="1">
      <c r="B427" s="136"/>
      <c r="D427" s="137" t="s">
        <v>79</v>
      </c>
      <c r="E427" s="147" t="s">
        <v>178</v>
      </c>
      <c r="F427" s="147" t="s">
        <v>612</v>
      </c>
      <c r="I427" s="139"/>
      <c r="J427" s="148">
        <f>BK427</f>
        <v>0</v>
      </c>
      <c r="L427" s="136"/>
      <c r="M427" s="141"/>
      <c r="N427" s="142"/>
      <c r="O427" s="142"/>
      <c r="P427" s="143">
        <f>SUM(P428:P446)</f>
        <v>0</v>
      </c>
      <c r="Q427" s="142"/>
      <c r="R427" s="143">
        <f>SUM(R428:R446)</f>
        <v>4.5000000000000004E-4</v>
      </c>
      <c r="S427" s="142"/>
      <c r="T427" s="144">
        <f>SUM(T428:T446)</f>
        <v>42.21</v>
      </c>
      <c r="AR427" s="137" t="s">
        <v>87</v>
      </c>
      <c r="AT427" s="145" t="s">
        <v>79</v>
      </c>
      <c r="AU427" s="145" t="s">
        <v>87</v>
      </c>
      <c r="AY427" s="137" t="s">
        <v>135</v>
      </c>
      <c r="BK427" s="146">
        <f>SUM(BK428:BK446)</f>
        <v>0</v>
      </c>
    </row>
    <row r="428" spans="1:65" s="2" customFormat="1" ht="24.2" customHeight="1">
      <c r="A428" s="33"/>
      <c r="B428" s="149"/>
      <c r="C428" s="150" t="s">
        <v>613</v>
      </c>
      <c r="D428" s="150" t="s">
        <v>138</v>
      </c>
      <c r="E428" s="151" t="s">
        <v>614</v>
      </c>
      <c r="F428" s="152" t="s">
        <v>615</v>
      </c>
      <c r="G428" s="153" t="s">
        <v>141</v>
      </c>
      <c r="H428" s="154">
        <v>1</v>
      </c>
      <c r="I428" s="155"/>
      <c r="J428" s="156">
        <f>ROUND(I428*H428,2)</f>
        <v>0</v>
      </c>
      <c r="K428" s="152" t="s">
        <v>1</v>
      </c>
      <c r="L428" s="34"/>
      <c r="M428" s="157" t="s">
        <v>1</v>
      </c>
      <c r="N428" s="158" t="s">
        <v>45</v>
      </c>
      <c r="O428" s="59"/>
      <c r="P428" s="159">
        <f>O428*H428</f>
        <v>0</v>
      </c>
      <c r="Q428" s="159">
        <v>0</v>
      </c>
      <c r="R428" s="159">
        <f>Q428*H428</f>
        <v>0</v>
      </c>
      <c r="S428" s="159">
        <v>0</v>
      </c>
      <c r="T428" s="160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1" t="s">
        <v>134</v>
      </c>
      <c r="AT428" s="161" t="s">
        <v>138</v>
      </c>
      <c r="AU428" s="161" t="s">
        <v>89</v>
      </c>
      <c r="AY428" s="18" t="s">
        <v>135</v>
      </c>
      <c r="BE428" s="162">
        <f>IF(N428="základní",J428,0)</f>
        <v>0</v>
      </c>
      <c r="BF428" s="162">
        <f>IF(N428="snížená",J428,0)</f>
        <v>0</v>
      </c>
      <c r="BG428" s="162">
        <f>IF(N428="zákl. přenesená",J428,0)</f>
        <v>0</v>
      </c>
      <c r="BH428" s="162">
        <f>IF(N428="sníž. přenesená",J428,0)</f>
        <v>0</v>
      </c>
      <c r="BI428" s="162">
        <f>IF(N428="nulová",J428,0)</f>
        <v>0</v>
      </c>
      <c r="BJ428" s="18" t="s">
        <v>87</v>
      </c>
      <c r="BK428" s="162">
        <f>ROUND(I428*H428,2)</f>
        <v>0</v>
      </c>
      <c r="BL428" s="18" t="s">
        <v>134</v>
      </c>
      <c r="BM428" s="161" t="s">
        <v>616</v>
      </c>
    </row>
    <row r="429" spans="1:65" s="2" customFormat="1" ht="11.25">
      <c r="A429" s="33"/>
      <c r="B429" s="34"/>
      <c r="C429" s="33"/>
      <c r="D429" s="163" t="s">
        <v>143</v>
      </c>
      <c r="E429" s="33"/>
      <c r="F429" s="164" t="s">
        <v>615</v>
      </c>
      <c r="G429" s="33"/>
      <c r="H429" s="33"/>
      <c r="I429" s="165"/>
      <c r="J429" s="33"/>
      <c r="K429" s="33"/>
      <c r="L429" s="34"/>
      <c r="M429" s="166"/>
      <c r="N429" s="167"/>
      <c r="O429" s="59"/>
      <c r="P429" s="59"/>
      <c r="Q429" s="59"/>
      <c r="R429" s="59"/>
      <c r="S429" s="59"/>
      <c r="T429" s="60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143</v>
      </c>
      <c r="AU429" s="18" t="s">
        <v>89</v>
      </c>
    </row>
    <row r="430" spans="1:65" s="2" customFormat="1" ht="21.75" customHeight="1">
      <c r="A430" s="33"/>
      <c r="B430" s="149"/>
      <c r="C430" s="150" t="s">
        <v>617</v>
      </c>
      <c r="D430" s="150" t="s">
        <v>138</v>
      </c>
      <c r="E430" s="151" t="s">
        <v>618</v>
      </c>
      <c r="F430" s="152" t="s">
        <v>619</v>
      </c>
      <c r="G430" s="153" t="s">
        <v>222</v>
      </c>
      <c r="H430" s="154">
        <v>20</v>
      </c>
      <c r="I430" s="155"/>
      <c r="J430" s="156">
        <f>ROUND(I430*H430,2)</f>
        <v>0</v>
      </c>
      <c r="K430" s="152" t="s">
        <v>1</v>
      </c>
      <c r="L430" s="34"/>
      <c r="M430" s="157" t="s">
        <v>1</v>
      </c>
      <c r="N430" s="158" t="s">
        <v>45</v>
      </c>
      <c r="O430" s="59"/>
      <c r="P430" s="159">
        <f>O430*H430</f>
        <v>0</v>
      </c>
      <c r="Q430" s="159">
        <v>0</v>
      </c>
      <c r="R430" s="159">
        <f>Q430*H430</f>
        <v>0</v>
      </c>
      <c r="S430" s="159">
        <v>0</v>
      </c>
      <c r="T430" s="160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61" t="s">
        <v>134</v>
      </c>
      <c r="AT430" s="161" t="s">
        <v>138</v>
      </c>
      <c r="AU430" s="161" t="s">
        <v>89</v>
      </c>
      <c r="AY430" s="18" t="s">
        <v>135</v>
      </c>
      <c r="BE430" s="162">
        <f>IF(N430="základní",J430,0)</f>
        <v>0</v>
      </c>
      <c r="BF430" s="162">
        <f>IF(N430="snížená",J430,0)</f>
        <v>0</v>
      </c>
      <c r="BG430" s="162">
        <f>IF(N430="zákl. přenesená",J430,0)</f>
        <v>0</v>
      </c>
      <c r="BH430" s="162">
        <f>IF(N430="sníž. přenesená",J430,0)</f>
        <v>0</v>
      </c>
      <c r="BI430" s="162">
        <f>IF(N430="nulová",J430,0)</f>
        <v>0</v>
      </c>
      <c r="BJ430" s="18" t="s">
        <v>87</v>
      </c>
      <c r="BK430" s="162">
        <f>ROUND(I430*H430,2)</f>
        <v>0</v>
      </c>
      <c r="BL430" s="18" t="s">
        <v>134</v>
      </c>
      <c r="BM430" s="161" t="s">
        <v>620</v>
      </c>
    </row>
    <row r="431" spans="1:65" s="2" customFormat="1" ht="16.5" customHeight="1">
      <c r="A431" s="33"/>
      <c r="B431" s="149"/>
      <c r="C431" s="150" t="s">
        <v>621</v>
      </c>
      <c r="D431" s="150" t="s">
        <v>138</v>
      </c>
      <c r="E431" s="151" t="s">
        <v>622</v>
      </c>
      <c r="F431" s="152" t="s">
        <v>623</v>
      </c>
      <c r="G431" s="153" t="s">
        <v>222</v>
      </c>
      <c r="H431" s="154">
        <v>5</v>
      </c>
      <c r="I431" s="155"/>
      <c r="J431" s="156">
        <f>ROUND(I431*H431,2)</f>
        <v>0</v>
      </c>
      <c r="K431" s="152" t="s">
        <v>1</v>
      </c>
      <c r="L431" s="34"/>
      <c r="M431" s="157" t="s">
        <v>1</v>
      </c>
      <c r="N431" s="158" t="s">
        <v>45</v>
      </c>
      <c r="O431" s="59"/>
      <c r="P431" s="159">
        <f>O431*H431</f>
        <v>0</v>
      </c>
      <c r="Q431" s="159">
        <v>0</v>
      </c>
      <c r="R431" s="159">
        <f>Q431*H431</f>
        <v>0</v>
      </c>
      <c r="S431" s="159">
        <v>0</v>
      </c>
      <c r="T431" s="160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1" t="s">
        <v>134</v>
      </c>
      <c r="AT431" s="161" t="s">
        <v>138</v>
      </c>
      <c r="AU431" s="161" t="s">
        <v>89</v>
      </c>
      <c r="AY431" s="18" t="s">
        <v>135</v>
      </c>
      <c r="BE431" s="162">
        <f>IF(N431="základní",J431,0)</f>
        <v>0</v>
      </c>
      <c r="BF431" s="162">
        <f>IF(N431="snížená",J431,0)</f>
        <v>0</v>
      </c>
      <c r="BG431" s="162">
        <f>IF(N431="zákl. přenesená",J431,0)</f>
        <v>0</v>
      </c>
      <c r="BH431" s="162">
        <f>IF(N431="sníž. přenesená",J431,0)</f>
        <v>0</v>
      </c>
      <c r="BI431" s="162">
        <f>IF(N431="nulová",J431,0)</f>
        <v>0</v>
      </c>
      <c r="BJ431" s="18" t="s">
        <v>87</v>
      </c>
      <c r="BK431" s="162">
        <f>ROUND(I431*H431,2)</f>
        <v>0</v>
      </c>
      <c r="BL431" s="18" t="s">
        <v>134</v>
      </c>
      <c r="BM431" s="161" t="s">
        <v>624</v>
      </c>
    </row>
    <row r="432" spans="1:65" s="2" customFormat="1" ht="21.75" customHeight="1">
      <c r="A432" s="33"/>
      <c r="B432" s="149"/>
      <c r="C432" s="150" t="s">
        <v>625</v>
      </c>
      <c r="D432" s="150" t="s">
        <v>138</v>
      </c>
      <c r="E432" s="151" t="s">
        <v>626</v>
      </c>
      <c r="F432" s="152" t="s">
        <v>627</v>
      </c>
      <c r="G432" s="153" t="s">
        <v>379</v>
      </c>
      <c r="H432" s="154">
        <v>28</v>
      </c>
      <c r="I432" s="155"/>
      <c r="J432" s="156">
        <f>ROUND(I432*H432,2)</f>
        <v>0</v>
      </c>
      <c r="K432" s="152" t="s">
        <v>227</v>
      </c>
      <c r="L432" s="34"/>
      <c r="M432" s="157" t="s">
        <v>1</v>
      </c>
      <c r="N432" s="158" t="s">
        <v>45</v>
      </c>
      <c r="O432" s="59"/>
      <c r="P432" s="159">
        <f>O432*H432</f>
        <v>0</v>
      </c>
      <c r="Q432" s="159">
        <v>0</v>
      </c>
      <c r="R432" s="159">
        <f>Q432*H432</f>
        <v>0</v>
      </c>
      <c r="S432" s="159">
        <v>0</v>
      </c>
      <c r="T432" s="160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161" t="s">
        <v>134</v>
      </c>
      <c r="AT432" s="161" t="s">
        <v>138</v>
      </c>
      <c r="AU432" s="161" t="s">
        <v>89</v>
      </c>
      <c r="AY432" s="18" t="s">
        <v>135</v>
      </c>
      <c r="BE432" s="162">
        <f>IF(N432="základní",J432,0)</f>
        <v>0</v>
      </c>
      <c r="BF432" s="162">
        <f>IF(N432="snížená",J432,0)</f>
        <v>0</v>
      </c>
      <c r="BG432" s="162">
        <f>IF(N432="zákl. přenesená",J432,0)</f>
        <v>0</v>
      </c>
      <c r="BH432" s="162">
        <f>IF(N432="sníž. přenesená",J432,0)</f>
        <v>0</v>
      </c>
      <c r="BI432" s="162">
        <f>IF(N432="nulová",J432,0)</f>
        <v>0</v>
      </c>
      <c r="BJ432" s="18" t="s">
        <v>87</v>
      </c>
      <c r="BK432" s="162">
        <f>ROUND(I432*H432,2)</f>
        <v>0</v>
      </c>
      <c r="BL432" s="18" t="s">
        <v>134</v>
      </c>
      <c r="BM432" s="161" t="s">
        <v>628</v>
      </c>
    </row>
    <row r="433" spans="1:65" s="2" customFormat="1" ht="19.5">
      <c r="A433" s="33"/>
      <c r="B433" s="34"/>
      <c r="C433" s="33"/>
      <c r="D433" s="163" t="s">
        <v>143</v>
      </c>
      <c r="E433" s="33"/>
      <c r="F433" s="164" t="s">
        <v>629</v>
      </c>
      <c r="G433" s="33"/>
      <c r="H433" s="33"/>
      <c r="I433" s="165"/>
      <c r="J433" s="33"/>
      <c r="K433" s="33"/>
      <c r="L433" s="34"/>
      <c r="M433" s="166"/>
      <c r="N433" s="167"/>
      <c r="O433" s="59"/>
      <c r="P433" s="59"/>
      <c r="Q433" s="59"/>
      <c r="R433" s="59"/>
      <c r="S433" s="59"/>
      <c r="T433" s="60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T433" s="18" t="s">
        <v>143</v>
      </c>
      <c r="AU433" s="18" t="s">
        <v>89</v>
      </c>
    </row>
    <row r="434" spans="1:65" s="13" customFormat="1" ht="11.25">
      <c r="B434" s="172"/>
      <c r="D434" s="163" t="s">
        <v>230</v>
      </c>
      <c r="E434" s="173" t="s">
        <v>1</v>
      </c>
      <c r="F434" s="174" t="s">
        <v>630</v>
      </c>
      <c r="H434" s="173" t="s">
        <v>1</v>
      </c>
      <c r="I434" s="175"/>
      <c r="L434" s="172"/>
      <c r="M434" s="176"/>
      <c r="N434" s="177"/>
      <c r="O434" s="177"/>
      <c r="P434" s="177"/>
      <c r="Q434" s="177"/>
      <c r="R434" s="177"/>
      <c r="S434" s="177"/>
      <c r="T434" s="178"/>
      <c r="AT434" s="173" t="s">
        <v>230</v>
      </c>
      <c r="AU434" s="173" t="s">
        <v>89</v>
      </c>
      <c r="AV434" s="13" t="s">
        <v>87</v>
      </c>
      <c r="AW434" s="13" t="s">
        <v>35</v>
      </c>
      <c r="AX434" s="13" t="s">
        <v>80</v>
      </c>
      <c r="AY434" s="173" t="s">
        <v>135</v>
      </c>
    </row>
    <row r="435" spans="1:65" s="14" customFormat="1" ht="11.25">
      <c r="B435" s="179"/>
      <c r="D435" s="163" t="s">
        <v>230</v>
      </c>
      <c r="E435" s="180" t="s">
        <v>1</v>
      </c>
      <c r="F435" s="181" t="s">
        <v>631</v>
      </c>
      <c r="H435" s="182">
        <v>28</v>
      </c>
      <c r="I435" s="183"/>
      <c r="L435" s="179"/>
      <c r="M435" s="184"/>
      <c r="N435" s="185"/>
      <c r="O435" s="185"/>
      <c r="P435" s="185"/>
      <c r="Q435" s="185"/>
      <c r="R435" s="185"/>
      <c r="S435" s="185"/>
      <c r="T435" s="186"/>
      <c r="AT435" s="180" t="s">
        <v>230</v>
      </c>
      <c r="AU435" s="180" t="s">
        <v>89</v>
      </c>
      <c r="AV435" s="14" t="s">
        <v>89</v>
      </c>
      <c r="AW435" s="14" t="s">
        <v>35</v>
      </c>
      <c r="AX435" s="14" t="s">
        <v>80</v>
      </c>
      <c r="AY435" s="180" t="s">
        <v>135</v>
      </c>
    </row>
    <row r="436" spans="1:65" s="15" customFormat="1" ht="11.25">
      <c r="B436" s="187"/>
      <c r="D436" s="163" t="s">
        <v>230</v>
      </c>
      <c r="E436" s="188" t="s">
        <v>1</v>
      </c>
      <c r="F436" s="189" t="s">
        <v>233</v>
      </c>
      <c r="H436" s="190">
        <v>28</v>
      </c>
      <c r="I436" s="191"/>
      <c r="L436" s="187"/>
      <c r="M436" s="192"/>
      <c r="N436" s="193"/>
      <c r="O436" s="193"/>
      <c r="P436" s="193"/>
      <c r="Q436" s="193"/>
      <c r="R436" s="193"/>
      <c r="S436" s="193"/>
      <c r="T436" s="194"/>
      <c r="AT436" s="188" t="s">
        <v>230</v>
      </c>
      <c r="AU436" s="188" t="s">
        <v>89</v>
      </c>
      <c r="AV436" s="15" t="s">
        <v>134</v>
      </c>
      <c r="AW436" s="15" t="s">
        <v>35</v>
      </c>
      <c r="AX436" s="15" t="s">
        <v>87</v>
      </c>
      <c r="AY436" s="188" t="s">
        <v>135</v>
      </c>
    </row>
    <row r="437" spans="1:65" s="2" customFormat="1" ht="16.5" customHeight="1">
      <c r="A437" s="33"/>
      <c r="B437" s="149"/>
      <c r="C437" s="150" t="s">
        <v>632</v>
      </c>
      <c r="D437" s="150" t="s">
        <v>138</v>
      </c>
      <c r="E437" s="151" t="s">
        <v>633</v>
      </c>
      <c r="F437" s="152" t="s">
        <v>634</v>
      </c>
      <c r="G437" s="153" t="s">
        <v>242</v>
      </c>
      <c r="H437" s="154">
        <v>17.5</v>
      </c>
      <c r="I437" s="155"/>
      <c r="J437" s="156">
        <f>ROUND(I437*H437,2)</f>
        <v>0</v>
      </c>
      <c r="K437" s="152" t="s">
        <v>227</v>
      </c>
      <c r="L437" s="34"/>
      <c r="M437" s="157" t="s">
        <v>1</v>
      </c>
      <c r="N437" s="158" t="s">
        <v>45</v>
      </c>
      <c r="O437" s="59"/>
      <c r="P437" s="159">
        <f>O437*H437</f>
        <v>0</v>
      </c>
      <c r="Q437" s="159">
        <v>0</v>
      </c>
      <c r="R437" s="159">
        <f>Q437*H437</f>
        <v>0</v>
      </c>
      <c r="S437" s="159">
        <v>2.4</v>
      </c>
      <c r="T437" s="160">
        <f>S437*H437</f>
        <v>42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1" t="s">
        <v>134</v>
      </c>
      <c r="AT437" s="161" t="s">
        <v>138</v>
      </c>
      <c r="AU437" s="161" t="s">
        <v>89</v>
      </c>
      <c r="AY437" s="18" t="s">
        <v>135</v>
      </c>
      <c r="BE437" s="162">
        <f>IF(N437="základní",J437,0)</f>
        <v>0</v>
      </c>
      <c r="BF437" s="162">
        <f>IF(N437="snížená",J437,0)</f>
        <v>0</v>
      </c>
      <c r="BG437" s="162">
        <f>IF(N437="zákl. přenesená",J437,0)</f>
        <v>0</v>
      </c>
      <c r="BH437" s="162">
        <f>IF(N437="sníž. přenesená",J437,0)</f>
        <v>0</v>
      </c>
      <c r="BI437" s="162">
        <f>IF(N437="nulová",J437,0)</f>
        <v>0</v>
      </c>
      <c r="BJ437" s="18" t="s">
        <v>87</v>
      </c>
      <c r="BK437" s="162">
        <f>ROUND(I437*H437,2)</f>
        <v>0</v>
      </c>
      <c r="BL437" s="18" t="s">
        <v>134</v>
      </c>
      <c r="BM437" s="161" t="s">
        <v>635</v>
      </c>
    </row>
    <row r="438" spans="1:65" s="2" customFormat="1" ht="11.25">
      <c r="A438" s="33"/>
      <c r="B438" s="34"/>
      <c r="C438" s="33"/>
      <c r="D438" s="163" t="s">
        <v>143</v>
      </c>
      <c r="E438" s="33"/>
      <c r="F438" s="164" t="s">
        <v>636</v>
      </c>
      <c r="G438" s="33"/>
      <c r="H438" s="33"/>
      <c r="I438" s="165"/>
      <c r="J438" s="33"/>
      <c r="K438" s="33"/>
      <c r="L438" s="34"/>
      <c r="M438" s="166"/>
      <c r="N438" s="167"/>
      <c r="O438" s="59"/>
      <c r="P438" s="59"/>
      <c r="Q438" s="59"/>
      <c r="R438" s="59"/>
      <c r="S438" s="59"/>
      <c r="T438" s="60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8" t="s">
        <v>143</v>
      </c>
      <c r="AU438" s="18" t="s">
        <v>89</v>
      </c>
    </row>
    <row r="439" spans="1:65" s="13" customFormat="1" ht="11.25">
      <c r="B439" s="172"/>
      <c r="D439" s="163" t="s">
        <v>230</v>
      </c>
      <c r="E439" s="173" t="s">
        <v>1</v>
      </c>
      <c r="F439" s="174" t="s">
        <v>637</v>
      </c>
      <c r="H439" s="173" t="s">
        <v>1</v>
      </c>
      <c r="I439" s="175"/>
      <c r="L439" s="172"/>
      <c r="M439" s="176"/>
      <c r="N439" s="177"/>
      <c r="O439" s="177"/>
      <c r="P439" s="177"/>
      <c r="Q439" s="177"/>
      <c r="R439" s="177"/>
      <c r="S439" s="177"/>
      <c r="T439" s="178"/>
      <c r="AT439" s="173" t="s">
        <v>230</v>
      </c>
      <c r="AU439" s="173" t="s">
        <v>89</v>
      </c>
      <c r="AV439" s="13" t="s">
        <v>87</v>
      </c>
      <c r="AW439" s="13" t="s">
        <v>35</v>
      </c>
      <c r="AX439" s="13" t="s">
        <v>80</v>
      </c>
      <c r="AY439" s="173" t="s">
        <v>135</v>
      </c>
    </row>
    <row r="440" spans="1:65" s="14" customFormat="1" ht="11.25">
      <c r="B440" s="179"/>
      <c r="D440" s="163" t="s">
        <v>230</v>
      </c>
      <c r="E440" s="180" t="s">
        <v>1</v>
      </c>
      <c r="F440" s="181" t="s">
        <v>638</v>
      </c>
      <c r="H440" s="182">
        <v>17.5</v>
      </c>
      <c r="I440" s="183"/>
      <c r="L440" s="179"/>
      <c r="M440" s="184"/>
      <c r="N440" s="185"/>
      <c r="O440" s="185"/>
      <c r="P440" s="185"/>
      <c r="Q440" s="185"/>
      <c r="R440" s="185"/>
      <c r="S440" s="185"/>
      <c r="T440" s="186"/>
      <c r="AT440" s="180" t="s">
        <v>230</v>
      </c>
      <c r="AU440" s="180" t="s">
        <v>89</v>
      </c>
      <c r="AV440" s="14" t="s">
        <v>89</v>
      </c>
      <c r="AW440" s="14" t="s">
        <v>35</v>
      </c>
      <c r="AX440" s="14" t="s">
        <v>80</v>
      </c>
      <c r="AY440" s="180" t="s">
        <v>135</v>
      </c>
    </row>
    <row r="441" spans="1:65" s="15" customFormat="1" ht="11.25">
      <c r="B441" s="187"/>
      <c r="D441" s="163" t="s">
        <v>230</v>
      </c>
      <c r="E441" s="188" t="s">
        <v>1</v>
      </c>
      <c r="F441" s="189" t="s">
        <v>233</v>
      </c>
      <c r="H441" s="190">
        <v>17.5</v>
      </c>
      <c r="I441" s="191"/>
      <c r="L441" s="187"/>
      <c r="M441" s="192"/>
      <c r="N441" s="193"/>
      <c r="O441" s="193"/>
      <c r="P441" s="193"/>
      <c r="Q441" s="193"/>
      <c r="R441" s="193"/>
      <c r="S441" s="193"/>
      <c r="T441" s="194"/>
      <c r="AT441" s="188" t="s">
        <v>230</v>
      </c>
      <c r="AU441" s="188" t="s">
        <v>89</v>
      </c>
      <c r="AV441" s="15" t="s">
        <v>134</v>
      </c>
      <c r="AW441" s="15" t="s">
        <v>35</v>
      </c>
      <c r="AX441" s="15" t="s">
        <v>87</v>
      </c>
      <c r="AY441" s="188" t="s">
        <v>135</v>
      </c>
    </row>
    <row r="442" spans="1:65" s="2" customFormat="1" ht="24.2" customHeight="1">
      <c r="A442" s="33"/>
      <c r="B442" s="149"/>
      <c r="C442" s="150" t="s">
        <v>639</v>
      </c>
      <c r="D442" s="150" t="s">
        <v>138</v>
      </c>
      <c r="E442" s="151" t="s">
        <v>640</v>
      </c>
      <c r="F442" s="152" t="s">
        <v>641</v>
      </c>
      <c r="G442" s="153" t="s">
        <v>379</v>
      </c>
      <c r="H442" s="154">
        <v>5</v>
      </c>
      <c r="I442" s="155"/>
      <c r="J442" s="156">
        <f>ROUND(I442*H442,2)</f>
        <v>0</v>
      </c>
      <c r="K442" s="152" t="s">
        <v>227</v>
      </c>
      <c r="L442" s="34"/>
      <c r="M442" s="157" t="s">
        <v>1</v>
      </c>
      <c r="N442" s="158" t="s">
        <v>45</v>
      </c>
      <c r="O442" s="59"/>
      <c r="P442" s="159">
        <f>O442*H442</f>
        <v>0</v>
      </c>
      <c r="Q442" s="159">
        <v>9.0000000000000006E-5</v>
      </c>
      <c r="R442" s="159">
        <f>Q442*H442</f>
        <v>4.5000000000000004E-4</v>
      </c>
      <c r="S442" s="159">
        <v>4.2000000000000003E-2</v>
      </c>
      <c r="T442" s="160">
        <f>S442*H442</f>
        <v>0.21000000000000002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61" t="s">
        <v>134</v>
      </c>
      <c r="AT442" s="161" t="s">
        <v>138</v>
      </c>
      <c r="AU442" s="161" t="s">
        <v>89</v>
      </c>
      <c r="AY442" s="18" t="s">
        <v>135</v>
      </c>
      <c r="BE442" s="162">
        <f>IF(N442="základní",J442,0)</f>
        <v>0</v>
      </c>
      <c r="BF442" s="162">
        <f>IF(N442="snížená",J442,0)</f>
        <v>0</v>
      </c>
      <c r="BG442" s="162">
        <f>IF(N442="zákl. přenesená",J442,0)</f>
        <v>0</v>
      </c>
      <c r="BH442" s="162">
        <f>IF(N442="sníž. přenesená",J442,0)</f>
        <v>0</v>
      </c>
      <c r="BI442" s="162">
        <f>IF(N442="nulová",J442,0)</f>
        <v>0</v>
      </c>
      <c r="BJ442" s="18" t="s">
        <v>87</v>
      </c>
      <c r="BK442" s="162">
        <f>ROUND(I442*H442,2)</f>
        <v>0</v>
      </c>
      <c r="BL442" s="18" t="s">
        <v>134</v>
      </c>
      <c r="BM442" s="161" t="s">
        <v>642</v>
      </c>
    </row>
    <row r="443" spans="1:65" s="2" customFormat="1" ht="48.75">
      <c r="A443" s="33"/>
      <c r="B443" s="34"/>
      <c r="C443" s="33"/>
      <c r="D443" s="163" t="s">
        <v>143</v>
      </c>
      <c r="E443" s="33"/>
      <c r="F443" s="164" t="s">
        <v>643</v>
      </c>
      <c r="G443" s="33"/>
      <c r="H443" s="33"/>
      <c r="I443" s="165"/>
      <c r="J443" s="33"/>
      <c r="K443" s="33"/>
      <c r="L443" s="34"/>
      <c r="M443" s="166"/>
      <c r="N443" s="167"/>
      <c r="O443" s="59"/>
      <c r="P443" s="59"/>
      <c r="Q443" s="59"/>
      <c r="R443" s="59"/>
      <c r="S443" s="59"/>
      <c r="T443" s="60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8" t="s">
        <v>143</v>
      </c>
      <c r="AU443" s="18" t="s">
        <v>89</v>
      </c>
    </row>
    <row r="444" spans="1:65" s="13" customFormat="1" ht="11.25">
      <c r="B444" s="172"/>
      <c r="D444" s="163" t="s">
        <v>230</v>
      </c>
      <c r="E444" s="173" t="s">
        <v>1</v>
      </c>
      <c r="F444" s="174" t="s">
        <v>644</v>
      </c>
      <c r="H444" s="173" t="s">
        <v>1</v>
      </c>
      <c r="I444" s="175"/>
      <c r="L444" s="172"/>
      <c r="M444" s="176"/>
      <c r="N444" s="177"/>
      <c r="O444" s="177"/>
      <c r="P444" s="177"/>
      <c r="Q444" s="177"/>
      <c r="R444" s="177"/>
      <c r="S444" s="177"/>
      <c r="T444" s="178"/>
      <c r="AT444" s="173" t="s">
        <v>230</v>
      </c>
      <c r="AU444" s="173" t="s">
        <v>89</v>
      </c>
      <c r="AV444" s="13" t="s">
        <v>87</v>
      </c>
      <c r="AW444" s="13" t="s">
        <v>35</v>
      </c>
      <c r="AX444" s="13" t="s">
        <v>80</v>
      </c>
      <c r="AY444" s="173" t="s">
        <v>135</v>
      </c>
    </row>
    <row r="445" spans="1:65" s="14" customFormat="1" ht="11.25">
      <c r="B445" s="179"/>
      <c r="D445" s="163" t="s">
        <v>230</v>
      </c>
      <c r="E445" s="180" t="s">
        <v>1</v>
      </c>
      <c r="F445" s="181" t="s">
        <v>158</v>
      </c>
      <c r="H445" s="182">
        <v>5</v>
      </c>
      <c r="I445" s="183"/>
      <c r="L445" s="179"/>
      <c r="M445" s="184"/>
      <c r="N445" s="185"/>
      <c r="O445" s="185"/>
      <c r="P445" s="185"/>
      <c r="Q445" s="185"/>
      <c r="R445" s="185"/>
      <c r="S445" s="185"/>
      <c r="T445" s="186"/>
      <c r="AT445" s="180" t="s">
        <v>230</v>
      </c>
      <c r="AU445" s="180" t="s">
        <v>89</v>
      </c>
      <c r="AV445" s="14" t="s">
        <v>89</v>
      </c>
      <c r="AW445" s="14" t="s">
        <v>35</v>
      </c>
      <c r="AX445" s="14" t="s">
        <v>80</v>
      </c>
      <c r="AY445" s="180" t="s">
        <v>135</v>
      </c>
    </row>
    <row r="446" spans="1:65" s="15" customFormat="1" ht="11.25">
      <c r="B446" s="187"/>
      <c r="D446" s="163" t="s">
        <v>230</v>
      </c>
      <c r="E446" s="188" t="s">
        <v>1</v>
      </c>
      <c r="F446" s="189" t="s">
        <v>233</v>
      </c>
      <c r="H446" s="190">
        <v>5</v>
      </c>
      <c r="I446" s="191"/>
      <c r="L446" s="187"/>
      <c r="M446" s="192"/>
      <c r="N446" s="193"/>
      <c r="O446" s="193"/>
      <c r="P446" s="193"/>
      <c r="Q446" s="193"/>
      <c r="R446" s="193"/>
      <c r="S446" s="193"/>
      <c r="T446" s="194"/>
      <c r="AT446" s="188" t="s">
        <v>230</v>
      </c>
      <c r="AU446" s="188" t="s">
        <v>89</v>
      </c>
      <c r="AV446" s="15" t="s">
        <v>134</v>
      </c>
      <c r="AW446" s="15" t="s">
        <v>35</v>
      </c>
      <c r="AX446" s="15" t="s">
        <v>87</v>
      </c>
      <c r="AY446" s="188" t="s">
        <v>135</v>
      </c>
    </row>
    <row r="447" spans="1:65" s="12" customFormat="1" ht="22.9" customHeight="1">
      <c r="B447" s="136"/>
      <c r="D447" s="137" t="s">
        <v>79</v>
      </c>
      <c r="E447" s="147" t="s">
        <v>645</v>
      </c>
      <c r="F447" s="147" t="s">
        <v>646</v>
      </c>
      <c r="I447" s="139"/>
      <c r="J447" s="148">
        <f>BK447</f>
        <v>0</v>
      </c>
      <c r="L447" s="136"/>
      <c r="M447" s="141"/>
      <c r="N447" s="142"/>
      <c r="O447" s="142"/>
      <c r="P447" s="143">
        <f>SUM(P448:P460)</f>
        <v>0</v>
      </c>
      <c r="Q447" s="142"/>
      <c r="R447" s="143">
        <f>SUM(R448:R460)</f>
        <v>0</v>
      </c>
      <c r="S447" s="142"/>
      <c r="T447" s="144">
        <f>SUM(T448:T460)</f>
        <v>0</v>
      </c>
      <c r="AR447" s="137" t="s">
        <v>87</v>
      </c>
      <c r="AT447" s="145" t="s">
        <v>79</v>
      </c>
      <c r="AU447" s="145" t="s">
        <v>87</v>
      </c>
      <c r="AY447" s="137" t="s">
        <v>135</v>
      </c>
      <c r="BK447" s="146">
        <f>SUM(BK448:BK460)</f>
        <v>0</v>
      </c>
    </row>
    <row r="448" spans="1:65" s="2" customFormat="1" ht="21.75" customHeight="1">
      <c r="A448" s="33"/>
      <c r="B448" s="149"/>
      <c r="C448" s="150" t="s">
        <v>647</v>
      </c>
      <c r="D448" s="150" t="s">
        <v>138</v>
      </c>
      <c r="E448" s="151" t="s">
        <v>648</v>
      </c>
      <c r="F448" s="152" t="s">
        <v>649</v>
      </c>
      <c r="G448" s="153" t="s">
        <v>317</v>
      </c>
      <c r="H448" s="154">
        <v>437.63799999999998</v>
      </c>
      <c r="I448" s="155"/>
      <c r="J448" s="156">
        <f>ROUND(I448*H448,2)</f>
        <v>0</v>
      </c>
      <c r="K448" s="152" t="s">
        <v>227</v>
      </c>
      <c r="L448" s="34"/>
      <c r="M448" s="157" t="s">
        <v>1</v>
      </c>
      <c r="N448" s="158" t="s">
        <v>45</v>
      </c>
      <c r="O448" s="59"/>
      <c r="P448" s="159">
        <f>O448*H448</f>
        <v>0</v>
      </c>
      <c r="Q448" s="159">
        <v>0</v>
      </c>
      <c r="R448" s="159">
        <f>Q448*H448</f>
        <v>0</v>
      </c>
      <c r="S448" s="159">
        <v>0</v>
      </c>
      <c r="T448" s="160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1" t="s">
        <v>134</v>
      </c>
      <c r="AT448" s="161" t="s">
        <v>138</v>
      </c>
      <c r="AU448" s="161" t="s">
        <v>89</v>
      </c>
      <c r="AY448" s="18" t="s">
        <v>135</v>
      </c>
      <c r="BE448" s="162">
        <f>IF(N448="základní",J448,0)</f>
        <v>0</v>
      </c>
      <c r="BF448" s="162">
        <f>IF(N448="snížená",J448,0)</f>
        <v>0</v>
      </c>
      <c r="BG448" s="162">
        <f>IF(N448="zákl. přenesená",J448,0)</f>
        <v>0</v>
      </c>
      <c r="BH448" s="162">
        <f>IF(N448="sníž. přenesená",J448,0)</f>
        <v>0</v>
      </c>
      <c r="BI448" s="162">
        <f>IF(N448="nulová",J448,0)</f>
        <v>0</v>
      </c>
      <c r="BJ448" s="18" t="s">
        <v>87</v>
      </c>
      <c r="BK448" s="162">
        <f>ROUND(I448*H448,2)</f>
        <v>0</v>
      </c>
      <c r="BL448" s="18" t="s">
        <v>134</v>
      </c>
      <c r="BM448" s="161" t="s">
        <v>650</v>
      </c>
    </row>
    <row r="449" spans="1:65" s="2" customFormat="1" ht="19.5">
      <c r="A449" s="33"/>
      <c r="B449" s="34"/>
      <c r="C449" s="33"/>
      <c r="D449" s="163" t="s">
        <v>143</v>
      </c>
      <c r="E449" s="33"/>
      <c r="F449" s="164" t="s">
        <v>651</v>
      </c>
      <c r="G449" s="33"/>
      <c r="H449" s="33"/>
      <c r="I449" s="165"/>
      <c r="J449" s="33"/>
      <c r="K449" s="33"/>
      <c r="L449" s="34"/>
      <c r="M449" s="166"/>
      <c r="N449" s="167"/>
      <c r="O449" s="59"/>
      <c r="P449" s="59"/>
      <c r="Q449" s="59"/>
      <c r="R449" s="59"/>
      <c r="S449" s="59"/>
      <c r="T449" s="60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8" t="s">
        <v>143</v>
      </c>
      <c r="AU449" s="18" t="s">
        <v>89</v>
      </c>
    </row>
    <row r="450" spans="1:65" s="2" customFormat="1" ht="24.2" customHeight="1">
      <c r="A450" s="33"/>
      <c r="B450" s="149"/>
      <c r="C450" s="150" t="s">
        <v>652</v>
      </c>
      <c r="D450" s="150" t="s">
        <v>138</v>
      </c>
      <c r="E450" s="151" t="s">
        <v>653</v>
      </c>
      <c r="F450" s="152" t="s">
        <v>654</v>
      </c>
      <c r="G450" s="153" t="s">
        <v>317</v>
      </c>
      <c r="H450" s="154">
        <v>14879.691999999999</v>
      </c>
      <c r="I450" s="155"/>
      <c r="J450" s="156">
        <f>ROUND(I450*H450,2)</f>
        <v>0</v>
      </c>
      <c r="K450" s="152" t="s">
        <v>227</v>
      </c>
      <c r="L450" s="34"/>
      <c r="M450" s="157" t="s">
        <v>1</v>
      </c>
      <c r="N450" s="158" t="s">
        <v>45</v>
      </c>
      <c r="O450" s="59"/>
      <c r="P450" s="159">
        <f>O450*H450</f>
        <v>0</v>
      </c>
      <c r="Q450" s="159">
        <v>0</v>
      </c>
      <c r="R450" s="159">
        <f>Q450*H450</f>
        <v>0</v>
      </c>
      <c r="S450" s="159">
        <v>0</v>
      </c>
      <c r="T450" s="160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61" t="s">
        <v>134</v>
      </c>
      <c r="AT450" s="161" t="s">
        <v>138</v>
      </c>
      <c r="AU450" s="161" t="s">
        <v>89</v>
      </c>
      <c r="AY450" s="18" t="s">
        <v>135</v>
      </c>
      <c r="BE450" s="162">
        <f>IF(N450="základní",J450,0)</f>
        <v>0</v>
      </c>
      <c r="BF450" s="162">
        <f>IF(N450="snížená",J450,0)</f>
        <v>0</v>
      </c>
      <c r="BG450" s="162">
        <f>IF(N450="zákl. přenesená",J450,0)</f>
        <v>0</v>
      </c>
      <c r="BH450" s="162">
        <f>IF(N450="sníž. přenesená",J450,0)</f>
        <v>0</v>
      </c>
      <c r="BI450" s="162">
        <f>IF(N450="nulová",J450,0)</f>
        <v>0</v>
      </c>
      <c r="BJ450" s="18" t="s">
        <v>87</v>
      </c>
      <c r="BK450" s="162">
        <f>ROUND(I450*H450,2)</f>
        <v>0</v>
      </c>
      <c r="BL450" s="18" t="s">
        <v>134</v>
      </c>
      <c r="BM450" s="161" t="s">
        <v>655</v>
      </c>
    </row>
    <row r="451" spans="1:65" s="2" customFormat="1" ht="29.25">
      <c r="A451" s="33"/>
      <c r="B451" s="34"/>
      <c r="C451" s="33"/>
      <c r="D451" s="163" t="s">
        <v>143</v>
      </c>
      <c r="E451" s="33"/>
      <c r="F451" s="164" t="s">
        <v>656</v>
      </c>
      <c r="G451" s="33"/>
      <c r="H451" s="33"/>
      <c r="I451" s="165"/>
      <c r="J451" s="33"/>
      <c r="K451" s="33"/>
      <c r="L451" s="34"/>
      <c r="M451" s="166"/>
      <c r="N451" s="167"/>
      <c r="O451" s="59"/>
      <c r="P451" s="59"/>
      <c r="Q451" s="59"/>
      <c r="R451" s="59"/>
      <c r="S451" s="59"/>
      <c r="T451" s="60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T451" s="18" t="s">
        <v>143</v>
      </c>
      <c r="AU451" s="18" t="s">
        <v>89</v>
      </c>
    </row>
    <row r="452" spans="1:65" s="14" customFormat="1" ht="11.25">
      <c r="B452" s="179"/>
      <c r="D452" s="163" t="s">
        <v>230</v>
      </c>
      <c r="E452" s="180" t="s">
        <v>1</v>
      </c>
      <c r="F452" s="181" t="s">
        <v>657</v>
      </c>
      <c r="H452" s="182">
        <v>14879.691999999999</v>
      </c>
      <c r="I452" s="183"/>
      <c r="L452" s="179"/>
      <c r="M452" s="184"/>
      <c r="N452" s="185"/>
      <c r="O452" s="185"/>
      <c r="P452" s="185"/>
      <c r="Q452" s="185"/>
      <c r="R452" s="185"/>
      <c r="S452" s="185"/>
      <c r="T452" s="186"/>
      <c r="AT452" s="180" t="s">
        <v>230</v>
      </c>
      <c r="AU452" s="180" t="s">
        <v>89</v>
      </c>
      <c r="AV452" s="14" t="s">
        <v>89</v>
      </c>
      <c r="AW452" s="14" t="s">
        <v>35</v>
      </c>
      <c r="AX452" s="14" t="s">
        <v>80</v>
      </c>
      <c r="AY452" s="180" t="s">
        <v>135</v>
      </c>
    </row>
    <row r="453" spans="1:65" s="15" customFormat="1" ht="11.25">
      <c r="B453" s="187"/>
      <c r="D453" s="163" t="s">
        <v>230</v>
      </c>
      <c r="E453" s="188" t="s">
        <v>1</v>
      </c>
      <c r="F453" s="189" t="s">
        <v>233</v>
      </c>
      <c r="H453" s="190">
        <v>14879.691999999999</v>
      </c>
      <c r="I453" s="191"/>
      <c r="L453" s="187"/>
      <c r="M453" s="192"/>
      <c r="N453" s="193"/>
      <c r="O453" s="193"/>
      <c r="P453" s="193"/>
      <c r="Q453" s="193"/>
      <c r="R453" s="193"/>
      <c r="S453" s="193"/>
      <c r="T453" s="194"/>
      <c r="AT453" s="188" t="s">
        <v>230</v>
      </c>
      <c r="AU453" s="188" t="s">
        <v>89</v>
      </c>
      <c r="AV453" s="15" t="s">
        <v>134</v>
      </c>
      <c r="AW453" s="15" t="s">
        <v>35</v>
      </c>
      <c r="AX453" s="15" t="s">
        <v>87</v>
      </c>
      <c r="AY453" s="188" t="s">
        <v>135</v>
      </c>
    </row>
    <row r="454" spans="1:65" s="2" customFormat="1" ht="33" customHeight="1">
      <c r="A454" s="33"/>
      <c r="B454" s="149"/>
      <c r="C454" s="150" t="s">
        <v>658</v>
      </c>
      <c r="D454" s="150" t="s">
        <v>138</v>
      </c>
      <c r="E454" s="151" t="s">
        <v>659</v>
      </c>
      <c r="F454" s="152" t="s">
        <v>660</v>
      </c>
      <c r="G454" s="153" t="s">
        <v>317</v>
      </c>
      <c r="H454" s="154">
        <v>45.188000000000002</v>
      </c>
      <c r="I454" s="155"/>
      <c r="J454" s="156">
        <f>ROUND(I454*H454,2)</f>
        <v>0</v>
      </c>
      <c r="K454" s="152" t="s">
        <v>227</v>
      </c>
      <c r="L454" s="34"/>
      <c r="M454" s="157" t="s">
        <v>1</v>
      </c>
      <c r="N454" s="158" t="s">
        <v>45</v>
      </c>
      <c r="O454" s="59"/>
      <c r="P454" s="159">
        <f>O454*H454</f>
        <v>0</v>
      </c>
      <c r="Q454" s="159">
        <v>0</v>
      </c>
      <c r="R454" s="159">
        <f>Q454*H454</f>
        <v>0</v>
      </c>
      <c r="S454" s="159">
        <v>0</v>
      </c>
      <c r="T454" s="160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1" t="s">
        <v>134</v>
      </c>
      <c r="AT454" s="161" t="s">
        <v>138</v>
      </c>
      <c r="AU454" s="161" t="s">
        <v>89</v>
      </c>
      <c r="AY454" s="18" t="s">
        <v>135</v>
      </c>
      <c r="BE454" s="162">
        <f>IF(N454="základní",J454,0)</f>
        <v>0</v>
      </c>
      <c r="BF454" s="162">
        <f>IF(N454="snížená",J454,0)</f>
        <v>0</v>
      </c>
      <c r="BG454" s="162">
        <f>IF(N454="zákl. přenesená",J454,0)</f>
        <v>0</v>
      </c>
      <c r="BH454" s="162">
        <f>IF(N454="sníž. přenesená",J454,0)</f>
        <v>0</v>
      </c>
      <c r="BI454" s="162">
        <f>IF(N454="nulová",J454,0)</f>
        <v>0</v>
      </c>
      <c r="BJ454" s="18" t="s">
        <v>87</v>
      </c>
      <c r="BK454" s="162">
        <f>ROUND(I454*H454,2)</f>
        <v>0</v>
      </c>
      <c r="BL454" s="18" t="s">
        <v>134</v>
      </c>
      <c r="BM454" s="161" t="s">
        <v>661</v>
      </c>
    </row>
    <row r="455" spans="1:65" s="2" customFormat="1" ht="29.25">
      <c r="A455" s="33"/>
      <c r="B455" s="34"/>
      <c r="C455" s="33"/>
      <c r="D455" s="163" t="s">
        <v>143</v>
      </c>
      <c r="E455" s="33"/>
      <c r="F455" s="164" t="s">
        <v>662</v>
      </c>
      <c r="G455" s="33"/>
      <c r="H455" s="33"/>
      <c r="I455" s="165"/>
      <c r="J455" s="33"/>
      <c r="K455" s="33"/>
      <c r="L455" s="34"/>
      <c r="M455" s="166"/>
      <c r="N455" s="167"/>
      <c r="O455" s="59"/>
      <c r="P455" s="59"/>
      <c r="Q455" s="59"/>
      <c r="R455" s="59"/>
      <c r="S455" s="59"/>
      <c r="T455" s="60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143</v>
      </c>
      <c r="AU455" s="18" t="s">
        <v>89</v>
      </c>
    </row>
    <row r="456" spans="1:65" s="2" customFormat="1" ht="24.2" customHeight="1">
      <c r="A456" s="33"/>
      <c r="B456" s="149"/>
      <c r="C456" s="150" t="s">
        <v>663</v>
      </c>
      <c r="D456" s="150" t="s">
        <v>138</v>
      </c>
      <c r="E456" s="151" t="s">
        <v>664</v>
      </c>
      <c r="F456" s="152" t="s">
        <v>665</v>
      </c>
      <c r="G456" s="153" t="s">
        <v>317</v>
      </c>
      <c r="H456" s="154">
        <v>392.45</v>
      </c>
      <c r="I456" s="155"/>
      <c r="J456" s="156">
        <f>ROUND(I456*H456,2)</f>
        <v>0</v>
      </c>
      <c r="K456" s="152" t="s">
        <v>227</v>
      </c>
      <c r="L456" s="34"/>
      <c r="M456" s="157" t="s">
        <v>1</v>
      </c>
      <c r="N456" s="158" t="s">
        <v>45</v>
      </c>
      <c r="O456" s="59"/>
      <c r="P456" s="159">
        <f>O456*H456</f>
        <v>0</v>
      </c>
      <c r="Q456" s="159">
        <v>0</v>
      </c>
      <c r="R456" s="159">
        <f>Q456*H456</f>
        <v>0</v>
      </c>
      <c r="S456" s="159">
        <v>0</v>
      </c>
      <c r="T456" s="160">
        <f>S456*H456</f>
        <v>0</v>
      </c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R456" s="161" t="s">
        <v>134</v>
      </c>
      <c r="AT456" s="161" t="s">
        <v>138</v>
      </c>
      <c r="AU456" s="161" t="s">
        <v>89</v>
      </c>
      <c r="AY456" s="18" t="s">
        <v>135</v>
      </c>
      <c r="BE456" s="162">
        <f>IF(N456="základní",J456,0)</f>
        <v>0</v>
      </c>
      <c r="BF456" s="162">
        <f>IF(N456="snížená",J456,0)</f>
        <v>0</v>
      </c>
      <c r="BG456" s="162">
        <f>IF(N456="zákl. přenesená",J456,0)</f>
        <v>0</v>
      </c>
      <c r="BH456" s="162">
        <f>IF(N456="sníž. přenesená",J456,0)</f>
        <v>0</v>
      </c>
      <c r="BI456" s="162">
        <f>IF(N456="nulová",J456,0)</f>
        <v>0</v>
      </c>
      <c r="BJ456" s="18" t="s">
        <v>87</v>
      </c>
      <c r="BK456" s="162">
        <f>ROUND(I456*H456,2)</f>
        <v>0</v>
      </c>
      <c r="BL456" s="18" t="s">
        <v>134</v>
      </c>
      <c r="BM456" s="161" t="s">
        <v>666</v>
      </c>
    </row>
    <row r="457" spans="1:65" s="2" customFormat="1" ht="29.25">
      <c r="A457" s="33"/>
      <c r="B457" s="34"/>
      <c r="C457" s="33"/>
      <c r="D457" s="163" t="s">
        <v>143</v>
      </c>
      <c r="E457" s="33"/>
      <c r="F457" s="164" t="s">
        <v>667</v>
      </c>
      <c r="G457" s="33"/>
      <c r="H457" s="33"/>
      <c r="I457" s="165"/>
      <c r="J457" s="33"/>
      <c r="K457" s="33"/>
      <c r="L457" s="34"/>
      <c r="M457" s="166"/>
      <c r="N457" s="167"/>
      <c r="O457" s="59"/>
      <c r="P457" s="59"/>
      <c r="Q457" s="59"/>
      <c r="R457" s="59"/>
      <c r="S457" s="59"/>
      <c r="T457" s="60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T457" s="18" t="s">
        <v>143</v>
      </c>
      <c r="AU457" s="18" t="s">
        <v>89</v>
      </c>
    </row>
    <row r="458" spans="1:65" s="14" customFormat="1" ht="11.25">
      <c r="B458" s="179"/>
      <c r="D458" s="163" t="s">
        <v>230</v>
      </c>
      <c r="E458" s="180" t="s">
        <v>1</v>
      </c>
      <c r="F458" s="181" t="s">
        <v>668</v>
      </c>
      <c r="H458" s="182">
        <v>437.63799999999998</v>
      </c>
      <c r="I458" s="183"/>
      <c r="L458" s="179"/>
      <c r="M458" s="184"/>
      <c r="N458" s="185"/>
      <c r="O458" s="185"/>
      <c r="P458" s="185"/>
      <c r="Q458" s="185"/>
      <c r="R458" s="185"/>
      <c r="S458" s="185"/>
      <c r="T458" s="186"/>
      <c r="AT458" s="180" t="s">
        <v>230</v>
      </c>
      <c r="AU458" s="180" t="s">
        <v>89</v>
      </c>
      <c r="AV458" s="14" t="s">
        <v>89</v>
      </c>
      <c r="AW458" s="14" t="s">
        <v>35</v>
      </c>
      <c r="AX458" s="14" t="s">
        <v>80</v>
      </c>
      <c r="AY458" s="180" t="s">
        <v>135</v>
      </c>
    </row>
    <row r="459" spans="1:65" s="14" customFormat="1" ht="11.25">
      <c r="B459" s="179"/>
      <c r="D459" s="163" t="s">
        <v>230</v>
      </c>
      <c r="E459" s="180" t="s">
        <v>1</v>
      </c>
      <c r="F459" s="181" t="s">
        <v>669</v>
      </c>
      <c r="H459" s="182">
        <v>-45.188000000000002</v>
      </c>
      <c r="I459" s="183"/>
      <c r="L459" s="179"/>
      <c r="M459" s="184"/>
      <c r="N459" s="185"/>
      <c r="O459" s="185"/>
      <c r="P459" s="185"/>
      <c r="Q459" s="185"/>
      <c r="R459" s="185"/>
      <c r="S459" s="185"/>
      <c r="T459" s="186"/>
      <c r="AT459" s="180" t="s">
        <v>230</v>
      </c>
      <c r="AU459" s="180" t="s">
        <v>89</v>
      </c>
      <c r="AV459" s="14" t="s">
        <v>89</v>
      </c>
      <c r="AW459" s="14" t="s">
        <v>35</v>
      </c>
      <c r="AX459" s="14" t="s">
        <v>80</v>
      </c>
      <c r="AY459" s="180" t="s">
        <v>135</v>
      </c>
    </row>
    <row r="460" spans="1:65" s="15" customFormat="1" ht="11.25">
      <c r="B460" s="187"/>
      <c r="D460" s="163" t="s">
        <v>230</v>
      </c>
      <c r="E460" s="188" t="s">
        <v>1</v>
      </c>
      <c r="F460" s="189" t="s">
        <v>233</v>
      </c>
      <c r="H460" s="190">
        <v>392.45</v>
      </c>
      <c r="I460" s="191"/>
      <c r="L460" s="187"/>
      <c r="M460" s="192"/>
      <c r="N460" s="193"/>
      <c r="O460" s="193"/>
      <c r="P460" s="193"/>
      <c r="Q460" s="193"/>
      <c r="R460" s="193"/>
      <c r="S460" s="193"/>
      <c r="T460" s="194"/>
      <c r="AT460" s="188" t="s">
        <v>230</v>
      </c>
      <c r="AU460" s="188" t="s">
        <v>89</v>
      </c>
      <c r="AV460" s="15" t="s">
        <v>134</v>
      </c>
      <c r="AW460" s="15" t="s">
        <v>35</v>
      </c>
      <c r="AX460" s="15" t="s">
        <v>87</v>
      </c>
      <c r="AY460" s="188" t="s">
        <v>135</v>
      </c>
    </row>
    <row r="461" spans="1:65" s="12" customFormat="1" ht="22.9" customHeight="1">
      <c r="B461" s="136"/>
      <c r="D461" s="137" t="s">
        <v>79</v>
      </c>
      <c r="E461" s="147" t="s">
        <v>670</v>
      </c>
      <c r="F461" s="147" t="s">
        <v>671</v>
      </c>
      <c r="I461" s="139"/>
      <c r="J461" s="148">
        <f>BK461</f>
        <v>0</v>
      </c>
      <c r="L461" s="136"/>
      <c r="M461" s="141"/>
      <c r="N461" s="142"/>
      <c r="O461" s="142"/>
      <c r="P461" s="143">
        <f>SUM(P462:P463)</f>
        <v>0</v>
      </c>
      <c r="Q461" s="142"/>
      <c r="R461" s="143">
        <f>SUM(R462:R463)</f>
        <v>0</v>
      </c>
      <c r="S461" s="142"/>
      <c r="T461" s="144">
        <f>SUM(T462:T463)</f>
        <v>0</v>
      </c>
      <c r="AR461" s="137" t="s">
        <v>87</v>
      </c>
      <c r="AT461" s="145" t="s">
        <v>79</v>
      </c>
      <c r="AU461" s="145" t="s">
        <v>87</v>
      </c>
      <c r="AY461" s="137" t="s">
        <v>135</v>
      </c>
      <c r="BK461" s="146">
        <f>SUM(BK462:BK463)</f>
        <v>0</v>
      </c>
    </row>
    <row r="462" spans="1:65" s="2" customFormat="1" ht="16.5" customHeight="1">
      <c r="A462" s="33"/>
      <c r="B462" s="149"/>
      <c r="C462" s="150" t="s">
        <v>672</v>
      </c>
      <c r="D462" s="150" t="s">
        <v>138</v>
      </c>
      <c r="E462" s="151" t="s">
        <v>673</v>
      </c>
      <c r="F462" s="152" t="s">
        <v>674</v>
      </c>
      <c r="G462" s="153" t="s">
        <v>317</v>
      </c>
      <c r="H462" s="154">
        <v>2309.52</v>
      </c>
      <c r="I462" s="155"/>
      <c r="J462" s="156">
        <f>ROUND(I462*H462,2)</f>
        <v>0</v>
      </c>
      <c r="K462" s="152" t="s">
        <v>227</v>
      </c>
      <c r="L462" s="34"/>
      <c r="M462" s="157" t="s">
        <v>1</v>
      </c>
      <c r="N462" s="158" t="s">
        <v>45</v>
      </c>
      <c r="O462" s="59"/>
      <c r="P462" s="159">
        <f>O462*H462</f>
        <v>0</v>
      </c>
      <c r="Q462" s="159">
        <v>0</v>
      </c>
      <c r="R462" s="159">
        <f>Q462*H462</f>
        <v>0</v>
      </c>
      <c r="S462" s="159">
        <v>0</v>
      </c>
      <c r="T462" s="160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1" t="s">
        <v>134</v>
      </c>
      <c r="AT462" s="161" t="s">
        <v>138</v>
      </c>
      <c r="AU462" s="161" t="s">
        <v>89</v>
      </c>
      <c r="AY462" s="18" t="s">
        <v>135</v>
      </c>
      <c r="BE462" s="162">
        <f>IF(N462="základní",J462,0)</f>
        <v>0</v>
      </c>
      <c r="BF462" s="162">
        <f>IF(N462="snížená",J462,0)</f>
        <v>0</v>
      </c>
      <c r="BG462" s="162">
        <f>IF(N462="zákl. přenesená",J462,0)</f>
        <v>0</v>
      </c>
      <c r="BH462" s="162">
        <f>IF(N462="sníž. přenesená",J462,0)</f>
        <v>0</v>
      </c>
      <c r="BI462" s="162">
        <f>IF(N462="nulová",J462,0)</f>
        <v>0</v>
      </c>
      <c r="BJ462" s="18" t="s">
        <v>87</v>
      </c>
      <c r="BK462" s="162">
        <f>ROUND(I462*H462,2)</f>
        <v>0</v>
      </c>
      <c r="BL462" s="18" t="s">
        <v>134</v>
      </c>
      <c r="BM462" s="161" t="s">
        <v>675</v>
      </c>
    </row>
    <row r="463" spans="1:65" s="2" customFormat="1" ht="39">
      <c r="A463" s="33"/>
      <c r="B463" s="34"/>
      <c r="C463" s="33"/>
      <c r="D463" s="163" t="s">
        <v>143</v>
      </c>
      <c r="E463" s="33"/>
      <c r="F463" s="164" t="s">
        <v>676</v>
      </c>
      <c r="G463" s="33"/>
      <c r="H463" s="33"/>
      <c r="I463" s="165"/>
      <c r="J463" s="33"/>
      <c r="K463" s="33"/>
      <c r="L463" s="34"/>
      <c r="M463" s="166"/>
      <c r="N463" s="167"/>
      <c r="O463" s="59"/>
      <c r="P463" s="59"/>
      <c r="Q463" s="59"/>
      <c r="R463" s="59"/>
      <c r="S463" s="59"/>
      <c r="T463" s="60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T463" s="18" t="s">
        <v>143</v>
      </c>
      <c r="AU463" s="18" t="s">
        <v>89</v>
      </c>
    </row>
    <row r="464" spans="1:65" s="12" customFormat="1" ht="25.9" customHeight="1">
      <c r="B464" s="136"/>
      <c r="D464" s="137" t="s">
        <v>79</v>
      </c>
      <c r="E464" s="138" t="s">
        <v>677</v>
      </c>
      <c r="F464" s="138" t="s">
        <v>678</v>
      </c>
      <c r="I464" s="139"/>
      <c r="J464" s="140">
        <f>BK464</f>
        <v>0</v>
      </c>
      <c r="L464" s="136"/>
      <c r="M464" s="141"/>
      <c r="N464" s="142"/>
      <c r="O464" s="142"/>
      <c r="P464" s="143">
        <f>P465+P500+P517+P546</f>
        <v>0</v>
      </c>
      <c r="Q464" s="142"/>
      <c r="R464" s="143">
        <f>R465+R500+R517+R546</f>
        <v>14.453034940000002</v>
      </c>
      <c r="S464" s="142"/>
      <c r="T464" s="144">
        <f>T465+T500+T517+T546</f>
        <v>0</v>
      </c>
      <c r="AR464" s="137" t="s">
        <v>89</v>
      </c>
      <c r="AT464" s="145" t="s">
        <v>79</v>
      </c>
      <c r="AU464" s="145" t="s">
        <v>80</v>
      </c>
      <c r="AY464" s="137" t="s">
        <v>135</v>
      </c>
      <c r="BK464" s="146">
        <f>BK465+BK500+BK517+BK546</f>
        <v>0</v>
      </c>
    </row>
    <row r="465" spans="1:65" s="12" customFormat="1" ht="22.9" customHeight="1">
      <c r="B465" s="136"/>
      <c r="D465" s="137" t="s">
        <v>79</v>
      </c>
      <c r="E465" s="147" t="s">
        <v>679</v>
      </c>
      <c r="F465" s="147" t="s">
        <v>680</v>
      </c>
      <c r="I465" s="139"/>
      <c r="J465" s="148">
        <f>BK465</f>
        <v>0</v>
      </c>
      <c r="L465" s="136"/>
      <c r="M465" s="141"/>
      <c r="N465" s="142"/>
      <c r="O465" s="142"/>
      <c r="P465" s="143">
        <f>SUM(P466:P499)</f>
        <v>0</v>
      </c>
      <c r="Q465" s="142"/>
      <c r="R465" s="143">
        <f>SUM(R466:R499)</f>
        <v>1.6192662400000002</v>
      </c>
      <c r="S465" s="142"/>
      <c r="T465" s="144">
        <f>SUM(T466:T499)</f>
        <v>0</v>
      </c>
      <c r="AR465" s="137" t="s">
        <v>89</v>
      </c>
      <c r="AT465" s="145" t="s">
        <v>79</v>
      </c>
      <c r="AU465" s="145" t="s">
        <v>87</v>
      </c>
      <c r="AY465" s="137" t="s">
        <v>135</v>
      </c>
      <c r="BK465" s="146">
        <f>SUM(BK466:BK499)</f>
        <v>0</v>
      </c>
    </row>
    <row r="466" spans="1:65" s="2" customFormat="1" ht="24.2" customHeight="1">
      <c r="A466" s="33"/>
      <c r="B466" s="149"/>
      <c r="C466" s="150" t="s">
        <v>681</v>
      </c>
      <c r="D466" s="150" t="s">
        <v>138</v>
      </c>
      <c r="E466" s="151" t="s">
        <v>682</v>
      </c>
      <c r="F466" s="152" t="s">
        <v>683</v>
      </c>
      <c r="G466" s="153" t="s">
        <v>226</v>
      </c>
      <c r="H466" s="154">
        <v>50</v>
      </c>
      <c r="I466" s="155"/>
      <c r="J466" s="156">
        <f>ROUND(I466*H466,2)</f>
        <v>0</v>
      </c>
      <c r="K466" s="152" t="s">
        <v>227</v>
      </c>
      <c r="L466" s="34"/>
      <c r="M466" s="157" t="s">
        <v>1</v>
      </c>
      <c r="N466" s="158" t="s">
        <v>45</v>
      </c>
      <c r="O466" s="59"/>
      <c r="P466" s="159">
        <f>O466*H466</f>
        <v>0</v>
      </c>
      <c r="Q466" s="159">
        <v>4.0000000000000001E-3</v>
      </c>
      <c r="R466" s="159">
        <f>Q466*H466</f>
        <v>0.2</v>
      </c>
      <c r="S466" s="159">
        <v>0</v>
      </c>
      <c r="T466" s="160">
        <f>S466*H466</f>
        <v>0</v>
      </c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R466" s="161" t="s">
        <v>303</v>
      </c>
      <c r="AT466" s="161" t="s">
        <v>138</v>
      </c>
      <c r="AU466" s="161" t="s">
        <v>89</v>
      </c>
      <c r="AY466" s="18" t="s">
        <v>135</v>
      </c>
      <c r="BE466" s="162">
        <f>IF(N466="základní",J466,0)</f>
        <v>0</v>
      </c>
      <c r="BF466" s="162">
        <f>IF(N466="snížená",J466,0)</f>
        <v>0</v>
      </c>
      <c r="BG466" s="162">
        <f>IF(N466="zákl. přenesená",J466,0)</f>
        <v>0</v>
      </c>
      <c r="BH466" s="162">
        <f>IF(N466="sníž. přenesená",J466,0)</f>
        <v>0</v>
      </c>
      <c r="BI466" s="162">
        <f>IF(N466="nulová",J466,0)</f>
        <v>0</v>
      </c>
      <c r="BJ466" s="18" t="s">
        <v>87</v>
      </c>
      <c r="BK466" s="162">
        <f>ROUND(I466*H466,2)</f>
        <v>0</v>
      </c>
      <c r="BL466" s="18" t="s">
        <v>303</v>
      </c>
      <c r="BM466" s="161" t="s">
        <v>684</v>
      </c>
    </row>
    <row r="467" spans="1:65" s="2" customFormat="1" ht="19.5">
      <c r="A467" s="33"/>
      <c r="B467" s="34"/>
      <c r="C467" s="33"/>
      <c r="D467" s="163" t="s">
        <v>143</v>
      </c>
      <c r="E467" s="33"/>
      <c r="F467" s="164" t="s">
        <v>685</v>
      </c>
      <c r="G467" s="33"/>
      <c r="H467" s="33"/>
      <c r="I467" s="165"/>
      <c r="J467" s="33"/>
      <c r="K467" s="33"/>
      <c r="L467" s="34"/>
      <c r="M467" s="166"/>
      <c r="N467" s="167"/>
      <c r="O467" s="59"/>
      <c r="P467" s="59"/>
      <c r="Q467" s="59"/>
      <c r="R467" s="59"/>
      <c r="S467" s="59"/>
      <c r="T467" s="60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T467" s="18" t="s">
        <v>143</v>
      </c>
      <c r="AU467" s="18" t="s">
        <v>89</v>
      </c>
    </row>
    <row r="468" spans="1:65" s="13" customFormat="1" ht="11.25">
      <c r="B468" s="172"/>
      <c r="D468" s="163" t="s">
        <v>230</v>
      </c>
      <c r="E468" s="173" t="s">
        <v>1</v>
      </c>
      <c r="F468" s="174" t="s">
        <v>574</v>
      </c>
      <c r="H468" s="173" t="s">
        <v>1</v>
      </c>
      <c r="I468" s="175"/>
      <c r="L468" s="172"/>
      <c r="M468" s="176"/>
      <c r="N468" s="177"/>
      <c r="O468" s="177"/>
      <c r="P468" s="177"/>
      <c r="Q468" s="177"/>
      <c r="R468" s="177"/>
      <c r="S468" s="177"/>
      <c r="T468" s="178"/>
      <c r="AT468" s="173" t="s">
        <v>230</v>
      </c>
      <c r="AU468" s="173" t="s">
        <v>89</v>
      </c>
      <c r="AV468" s="13" t="s">
        <v>87</v>
      </c>
      <c r="AW468" s="13" t="s">
        <v>35</v>
      </c>
      <c r="AX468" s="13" t="s">
        <v>80</v>
      </c>
      <c r="AY468" s="173" t="s">
        <v>135</v>
      </c>
    </row>
    <row r="469" spans="1:65" s="14" customFormat="1" ht="11.25">
      <c r="B469" s="179"/>
      <c r="D469" s="163" t="s">
        <v>230</v>
      </c>
      <c r="E469" s="180" t="s">
        <v>1</v>
      </c>
      <c r="F469" s="181" t="s">
        <v>527</v>
      </c>
      <c r="H469" s="182">
        <v>50</v>
      </c>
      <c r="I469" s="183"/>
      <c r="L469" s="179"/>
      <c r="M469" s="184"/>
      <c r="N469" s="185"/>
      <c r="O469" s="185"/>
      <c r="P469" s="185"/>
      <c r="Q469" s="185"/>
      <c r="R469" s="185"/>
      <c r="S469" s="185"/>
      <c r="T469" s="186"/>
      <c r="AT469" s="180" t="s">
        <v>230</v>
      </c>
      <c r="AU469" s="180" t="s">
        <v>89</v>
      </c>
      <c r="AV469" s="14" t="s">
        <v>89</v>
      </c>
      <c r="AW469" s="14" t="s">
        <v>35</v>
      </c>
      <c r="AX469" s="14" t="s">
        <v>80</v>
      </c>
      <c r="AY469" s="180" t="s">
        <v>135</v>
      </c>
    </row>
    <row r="470" spans="1:65" s="15" customFormat="1" ht="11.25">
      <c r="B470" s="187"/>
      <c r="D470" s="163" t="s">
        <v>230</v>
      </c>
      <c r="E470" s="188" t="s">
        <v>1</v>
      </c>
      <c r="F470" s="189" t="s">
        <v>233</v>
      </c>
      <c r="H470" s="190">
        <v>50</v>
      </c>
      <c r="I470" s="191"/>
      <c r="L470" s="187"/>
      <c r="M470" s="192"/>
      <c r="N470" s="193"/>
      <c r="O470" s="193"/>
      <c r="P470" s="193"/>
      <c r="Q470" s="193"/>
      <c r="R470" s="193"/>
      <c r="S470" s="193"/>
      <c r="T470" s="194"/>
      <c r="AT470" s="188" t="s">
        <v>230</v>
      </c>
      <c r="AU470" s="188" t="s">
        <v>89</v>
      </c>
      <c r="AV470" s="15" t="s">
        <v>134</v>
      </c>
      <c r="AW470" s="15" t="s">
        <v>35</v>
      </c>
      <c r="AX470" s="15" t="s">
        <v>87</v>
      </c>
      <c r="AY470" s="188" t="s">
        <v>135</v>
      </c>
    </row>
    <row r="471" spans="1:65" s="2" customFormat="1" ht="24.2" customHeight="1">
      <c r="A471" s="33"/>
      <c r="B471" s="149"/>
      <c r="C471" s="150" t="s">
        <v>686</v>
      </c>
      <c r="D471" s="150" t="s">
        <v>138</v>
      </c>
      <c r="E471" s="151" t="s">
        <v>687</v>
      </c>
      <c r="F471" s="152" t="s">
        <v>688</v>
      </c>
      <c r="G471" s="153" t="s">
        <v>226</v>
      </c>
      <c r="H471" s="154">
        <v>50</v>
      </c>
      <c r="I471" s="155"/>
      <c r="J471" s="156">
        <f>ROUND(I471*H471,2)</f>
        <v>0</v>
      </c>
      <c r="K471" s="152" t="s">
        <v>227</v>
      </c>
      <c r="L471" s="34"/>
      <c r="M471" s="157" t="s">
        <v>1</v>
      </c>
      <c r="N471" s="158" t="s">
        <v>45</v>
      </c>
      <c r="O471" s="59"/>
      <c r="P471" s="159">
        <f>O471*H471</f>
        <v>0</v>
      </c>
      <c r="Q471" s="159">
        <v>7.5000000000000002E-4</v>
      </c>
      <c r="R471" s="159">
        <f>Q471*H471</f>
        <v>3.7499999999999999E-2</v>
      </c>
      <c r="S471" s="159">
        <v>0</v>
      </c>
      <c r="T471" s="160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1" t="s">
        <v>303</v>
      </c>
      <c r="AT471" s="161" t="s">
        <v>138</v>
      </c>
      <c r="AU471" s="161" t="s">
        <v>89</v>
      </c>
      <c r="AY471" s="18" t="s">
        <v>135</v>
      </c>
      <c r="BE471" s="162">
        <f>IF(N471="základní",J471,0)</f>
        <v>0</v>
      </c>
      <c r="BF471" s="162">
        <f>IF(N471="snížená",J471,0)</f>
        <v>0</v>
      </c>
      <c r="BG471" s="162">
        <f>IF(N471="zákl. přenesená",J471,0)</f>
        <v>0</v>
      </c>
      <c r="BH471" s="162">
        <f>IF(N471="sníž. přenesená",J471,0)</f>
        <v>0</v>
      </c>
      <c r="BI471" s="162">
        <f>IF(N471="nulová",J471,0)</f>
        <v>0</v>
      </c>
      <c r="BJ471" s="18" t="s">
        <v>87</v>
      </c>
      <c r="BK471" s="162">
        <f>ROUND(I471*H471,2)</f>
        <v>0</v>
      </c>
      <c r="BL471" s="18" t="s">
        <v>303</v>
      </c>
      <c r="BM471" s="161" t="s">
        <v>689</v>
      </c>
    </row>
    <row r="472" spans="1:65" s="2" customFormat="1" ht="29.25">
      <c r="A472" s="33"/>
      <c r="B472" s="34"/>
      <c r="C472" s="33"/>
      <c r="D472" s="163" t="s">
        <v>143</v>
      </c>
      <c r="E472" s="33"/>
      <c r="F472" s="164" t="s">
        <v>690</v>
      </c>
      <c r="G472" s="33"/>
      <c r="H472" s="33"/>
      <c r="I472" s="165"/>
      <c r="J472" s="33"/>
      <c r="K472" s="33"/>
      <c r="L472" s="34"/>
      <c r="M472" s="166"/>
      <c r="N472" s="167"/>
      <c r="O472" s="59"/>
      <c r="P472" s="59"/>
      <c r="Q472" s="59"/>
      <c r="R472" s="59"/>
      <c r="S472" s="59"/>
      <c r="T472" s="60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143</v>
      </c>
      <c r="AU472" s="18" t="s">
        <v>89</v>
      </c>
    </row>
    <row r="473" spans="1:65" s="2" customFormat="1" ht="24.2" customHeight="1">
      <c r="A473" s="33"/>
      <c r="B473" s="149"/>
      <c r="C473" s="150" t="s">
        <v>691</v>
      </c>
      <c r="D473" s="150" t="s">
        <v>138</v>
      </c>
      <c r="E473" s="151" t="s">
        <v>692</v>
      </c>
      <c r="F473" s="152" t="s">
        <v>693</v>
      </c>
      <c r="G473" s="153" t="s">
        <v>379</v>
      </c>
      <c r="H473" s="154">
        <v>50</v>
      </c>
      <c r="I473" s="155"/>
      <c r="J473" s="156">
        <f>ROUND(I473*H473,2)</f>
        <v>0</v>
      </c>
      <c r="K473" s="152" t="s">
        <v>227</v>
      </c>
      <c r="L473" s="34"/>
      <c r="M473" s="157" t="s">
        <v>1</v>
      </c>
      <c r="N473" s="158" t="s">
        <v>45</v>
      </c>
      <c r="O473" s="59"/>
      <c r="P473" s="159">
        <f>O473*H473</f>
        <v>0</v>
      </c>
      <c r="Q473" s="159">
        <v>1.6000000000000001E-4</v>
      </c>
      <c r="R473" s="159">
        <f>Q473*H473</f>
        <v>8.0000000000000002E-3</v>
      </c>
      <c r="S473" s="159">
        <v>0</v>
      </c>
      <c r="T473" s="160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61" t="s">
        <v>303</v>
      </c>
      <c r="AT473" s="161" t="s">
        <v>138</v>
      </c>
      <c r="AU473" s="161" t="s">
        <v>89</v>
      </c>
      <c r="AY473" s="18" t="s">
        <v>135</v>
      </c>
      <c r="BE473" s="162">
        <f>IF(N473="základní",J473,0)</f>
        <v>0</v>
      </c>
      <c r="BF473" s="162">
        <f>IF(N473="snížená",J473,0)</f>
        <v>0</v>
      </c>
      <c r="BG473" s="162">
        <f>IF(N473="zákl. přenesená",J473,0)</f>
        <v>0</v>
      </c>
      <c r="BH473" s="162">
        <f>IF(N473="sníž. přenesená",J473,0)</f>
        <v>0</v>
      </c>
      <c r="BI473" s="162">
        <f>IF(N473="nulová",J473,0)</f>
        <v>0</v>
      </c>
      <c r="BJ473" s="18" t="s">
        <v>87</v>
      </c>
      <c r="BK473" s="162">
        <f>ROUND(I473*H473,2)</f>
        <v>0</v>
      </c>
      <c r="BL473" s="18" t="s">
        <v>303</v>
      </c>
      <c r="BM473" s="161" t="s">
        <v>694</v>
      </c>
    </row>
    <row r="474" spans="1:65" s="2" customFormat="1" ht="19.5">
      <c r="A474" s="33"/>
      <c r="B474" s="34"/>
      <c r="C474" s="33"/>
      <c r="D474" s="163" t="s">
        <v>143</v>
      </c>
      <c r="E474" s="33"/>
      <c r="F474" s="164" t="s">
        <v>695</v>
      </c>
      <c r="G474" s="33"/>
      <c r="H474" s="33"/>
      <c r="I474" s="165"/>
      <c r="J474" s="33"/>
      <c r="K474" s="33"/>
      <c r="L474" s="34"/>
      <c r="M474" s="166"/>
      <c r="N474" s="167"/>
      <c r="O474" s="59"/>
      <c r="P474" s="59"/>
      <c r="Q474" s="59"/>
      <c r="R474" s="59"/>
      <c r="S474" s="59"/>
      <c r="T474" s="60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T474" s="18" t="s">
        <v>143</v>
      </c>
      <c r="AU474" s="18" t="s">
        <v>89</v>
      </c>
    </row>
    <row r="475" spans="1:65" s="2" customFormat="1" ht="24.2" customHeight="1">
      <c r="A475" s="33"/>
      <c r="B475" s="149"/>
      <c r="C475" s="150" t="s">
        <v>696</v>
      </c>
      <c r="D475" s="150" t="s">
        <v>138</v>
      </c>
      <c r="E475" s="151" t="s">
        <v>697</v>
      </c>
      <c r="F475" s="152" t="s">
        <v>698</v>
      </c>
      <c r="G475" s="153" t="s">
        <v>226</v>
      </c>
      <c r="H475" s="154">
        <v>315</v>
      </c>
      <c r="I475" s="155"/>
      <c r="J475" s="156">
        <f>ROUND(I475*H475,2)</f>
        <v>0</v>
      </c>
      <c r="K475" s="152" t="s">
        <v>227</v>
      </c>
      <c r="L475" s="34"/>
      <c r="M475" s="157" t="s">
        <v>1</v>
      </c>
      <c r="N475" s="158" t="s">
        <v>45</v>
      </c>
      <c r="O475" s="59"/>
      <c r="P475" s="159">
        <f>O475*H475</f>
        <v>0</v>
      </c>
      <c r="Q475" s="159">
        <v>5.0000000000000002E-5</v>
      </c>
      <c r="R475" s="159">
        <f>Q475*H475</f>
        <v>1.575E-2</v>
      </c>
      <c r="S475" s="159">
        <v>0</v>
      </c>
      <c r="T475" s="160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61" t="s">
        <v>303</v>
      </c>
      <c r="AT475" s="161" t="s">
        <v>138</v>
      </c>
      <c r="AU475" s="161" t="s">
        <v>89</v>
      </c>
      <c r="AY475" s="18" t="s">
        <v>135</v>
      </c>
      <c r="BE475" s="162">
        <f>IF(N475="základní",J475,0)</f>
        <v>0</v>
      </c>
      <c r="BF475" s="162">
        <f>IF(N475="snížená",J475,0)</f>
        <v>0</v>
      </c>
      <c r="BG475" s="162">
        <f>IF(N475="zákl. přenesená",J475,0)</f>
        <v>0</v>
      </c>
      <c r="BH475" s="162">
        <f>IF(N475="sníž. přenesená",J475,0)</f>
        <v>0</v>
      </c>
      <c r="BI475" s="162">
        <f>IF(N475="nulová",J475,0)</f>
        <v>0</v>
      </c>
      <c r="BJ475" s="18" t="s">
        <v>87</v>
      </c>
      <c r="BK475" s="162">
        <f>ROUND(I475*H475,2)</f>
        <v>0</v>
      </c>
      <c r="BL475" s="18" t="s">
        <v>303</v>
      </c>
      <c r="BM475" s="161" t="s">
        <v>699</v>
      </c>
    </row>
    <row r="476" spans="1:65" s="2" customFormat="1" ht="19.5">
      <c r="A476" s="33"/>
      <c r="B476" s="34"/>
      <c r="C476" s="33"/>
      <c r="D476" s="163" t="s">
        <v>143</v>
      </c>
      <c r="E476" s="33"/>
      <c r="F476" s="164" t="s">
        <v>700</v>
      </c>
      <c r="G476" s="33"/>
      <c r="H476" s="33"/>
      <c r="I476" s="165"/>
      <c r="J476" s="33"/>
      <c r="K476" s="33"/>
      <c r="L476" s="34"/>
      <c r="M476" s="166"/>
      <c r="N476" s="167"/>
      <c r="O476" s="59"/>
      <c r="P476" s="59"/>
      <c r="Q476" s="59"/>
      <c r="R476" s="59"/>
      <c r="S476" s="59"/>
      <c r="T476" s="60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T476" s="18" t="s">
        <v>143</v>
      </c>
      <c r="AU476" s="18" t="s">
        <v>89</v>
      </c>
    </row>
    <row r="477" spans="1:65" s="2" customFormat="1" ht="16.5" customHeight="1">
      <c r="A477" s="33"/>
      <c r="B477" s="149"/>
      <c r="C477" s="195" t="s">
        <v>701</v>
      </c>
      <c r="D477" s="195" t="s">
        <v>331</v>
      </c>
      <c r="E477" s="196" t="s">
        <v>702</v>
      </c>
      <c r="F477" s="197" t="s">
        <v>703</v>
      </c>
      <c r="G477" s="198" t="s">
        <v>226</v>
      </c>
      <c r="H477" s="199">
        <v>378</v>
      </c>
      <c r="I477" s="200"/>
      <c r="J477" s="201">
        <f>ROUND(I477*H477,2)</f>
        <v>0</v>
      </c>
      <c r="K477" s="197" t="s">
        <v>227</v>
      </c>
      <c r="L477" s="202"/>
      <c r="M477" s="203" t="s">
        <v>1</v>
      </c>
      <c r="N477" s="204" t="s">
        <v>45</v>
      </c>
      <c r="O477" s="59"/>
      <c r="P477" s="159">
        <f>O477*H477</f>
        <v>0</v>
      </c>
      <c r="Q477" s="159">
        <v>2.5000000000000001E-3</v>
      </c>
      <c r="R477" s="159">
        <f>Q477*H477</f>
        <v>0.94500000000000006</v>
      </c>
      <c r="S477" s="159">
        <v>0</v>
      </c>
      <c r="T477" s="160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1" t="s">
        <v>415</v>
      </c>
      <c r="AT477" s="161" t="s">
        <v>331</v>
      </c>
      <c r="AU477" s="161" t="s">
        <v>89</v>
      </c>
      <c r="AY477" s="18" t="s">
        <v>135</v>
      </c>
      <c r="BE477" s="162">
        <f>IF(N477="základní",J477,0)</f>
        <v>0</v>
      </c>
      <c r="BF477" s="162">
        <f>IF(N477="snížená",J477,0)</f>
        <v>0</v>
      </c>
      <c r="BG477" s="162">
        <f>IF(N477="zákl. přenesená",J477,0)</f>
        <v>0</v>
      </c>
      <c r="BH477" s="162">
        <f>IF(N477="sníž. přenesená",J477,0)</f>
        <v>0</v>
      </c>
      <c r="BI477" s="162">
        <f>IF(N477="nulová",J477,0)</f>
        <v>0</v>
      </c>
      <c r="BJ477" s="18" t="s">
        <v>87</v>
      </c>
      <c r="BK477" s="162">
        <f>ROUND(I477*H477,2)</f>
        <v>0</v>
      </c>
      <c r="BL477" s="18" t="s">
        <v>303</v>
      </c>
      <c r="BM477" s="161" t="s">
        <v>704</v>
      </c>
    </row>
    <row r="478" spans="1:65" s="14" customFormat="1" ht="11.25">
      <c r="B478" s="179"/>
      <c r="D478" s="163" t="s">
        <v>230</v>
      </c>
      <c r="E478" s="180" t="s">
        <v>1</v>
      </c>
      <c r="F478" s="181" t="s">
        <v>705</v>
      </c>
      <c r="H478" s="182">
        <v>378</v>
      </c>
      <c r="I478" s="183"/>
      <c r="L478" s="179"/>
      <c r="M478" s="184"/>
      <c r="N478" s="185"/>
      <c r="O478" s="185"/>
      <c r="P478" s="185"/>
      <c r="Q478" s="185"/>
      <c r="R478" s="185"/>
      <c r="S478" s="185"/>
      <c r="T478" s="186"/>
      <c r="AT478" s="180" t="s">
        <v>230</v>
      </c>
      <c r="AU478" s="180" t="s">
        <v>89</v>
      </c>
      <c r="AV478" s="14" t="s">
        <v>89</v>
      </c>
      <c r="AW478" s="14" t="s">
        <v>35</v>
      </c>
      <c r="AX478" s="14" t="s">
        <v>80</v>
      </c>
      <c r="AY478" s="180" t="s">
        <v>135</v>
      </c>
    </row>
    <row r="479" spans="1:65" s="15" customFormat="1" ht="11.25">
      <c r="B479" s="187"/>
      <c r="D479" s="163" t="s">
        <v>230</v>
      </c>
      <c r="E479" s="188" t="s">
        <v>1</v>
      </c>
      <c r="F479" s="189" t="s">
        <v>233</v>
      </c>
      <c r="H479" s="190">
        <v>378</v>
      </c>
      <c r="I479" s="191"/>
      <c r="L479" s="187"/>
      <c r="M479" s="192"/>
      <c r="N479" s="193"/>
      <c r="O479" s="193"/>
      <c r="P479" s="193"/>
      <c r="Q479" s="193"/>
      <c r="R479" s="193"/>
      <c r="S479" s="193"/>
      <c r="T479" s="194"/>
      <c r="AT479" s="188" t="s">
        <v>230</v>
      </c>
      <c r="AU479" s="188" t="s">
        <v>89</v>
      </c>
      <c r="AV479" s="15" t="s">
        <v>134</v>
      </c>
      <c r="AW479" s="15" t="s">
        <v>35</v>
      </c>
      <c r="AX479" s="15" t="s">
        <v>87</v>
      </c>
      <c r="AY479" s="188" t="s">
        <v>135</v>
      </c>
    </row>
    <row r="480" spans="1:65" s="2" customFormat="1" ht="24.2" customHeight="1">
      <c r="A480" s="33"/>
      <c r="B480" s="149"/>
      <c r="C480" s="150" t="s">
        <v>706</v>
      </c>
      <c r="D480" s="150" t="s">
        <v>138</v>
      </c>
      <c r="E480" s="151" t="s">
        <v>707</v>
      </c>
      <c r="F480" s="152" t="s">
        <v>708</v>
      </c>
      <c r="G480" s="153" t="s">
        <v>379</v>
      </c>
      <c r="H480" s="154">
        <v>72.78</v>
      </c>
      <c r="I480" s="155"/>
      <c r="J480" s="156">
        <f>ROUND(I480*H480,2)</f>
        <v>0</v>
      </c>
      <c r="K480" s="152" t="s">
        <v>227</v>
      </c>
      <c r="L480" s="34"/>
      <c r="M480" s="157" t="s">
        <v>1</v>
      </c>
      <c r="N480" s="158" t="s">
        <v>45</v>
      </c>
      <c r="O480" s="59"/>
      <c r="P480" s="159">
        <f>O480*H480</f>
        <v>0</v>
      </c>
      <c r="Q480" s="159">
        <v>0</v>
      </c>
      <c r="R480" s="159">
        <f>Q480*H480</f>
        <v>0</v>
      </c>
      <c r="S480" s="159">
        <v>0</v>
      </c>
      <c r="T480" s="160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61" t="s">
        <v>303</v>
      </c>
      <c r="AT480" s="161" t="s">
        <v>138</v>
      </c>
      <c r="AU480" s="161" t="s">
        <v>89</v>
      </c>
      <c r="AY480" s="18" t="s">
        <v>135</v>
      </c>
      <c r="BE480" s="162">
        <f>IF(N480="základní",J480,0)</f>
        <v>0</v>
      </c>
      <c r="BF480" s="162">
        <f>IF(N480="snížená",J480,0)</f>
        <v>0</v>
      </c>
      <c r="BG480" s="162">
        <f>IF(N480="zákl. přenesená",J480,0)</f>
        <v>0</v>
      </c>
      <c r="BH480" s="162">
        <f>IF(N480="sníž. přenesená",J480,0)</f>
        <v>0</v>
      </c>
      <c r="BI480" s="162">
        <f>IF(N480="nulová",J480,0)</f>
        <v>0</v>
      </c>
      <c r="BJ480" s="18" t="s">
        <v>87</v>
      </c>
      <c r="BK480" s="162">
        <f>ROUND(I480*H480,2)</f>
        <v>0</v>
      </c>
      <c r="BL480" s="18" t="s">
        <v>303</v>
      </c>
      <c r="BM480" s="161" t="s">
        <v>709</v>
      </c>
    </row>
    <row r="481" spans="1:65" s="2" customFormat="1" ht="19.5">
      <c r="A481" s="33"/>
      <c r="B481" s="34"/>
      <c r="C481" s="33"/>
      <c r="D481" s="163" t="s">
        <v>143</v>
      </c>
      <c r="E481" s="33"/>
      <c r="F481" s="164" t="s">
        <v>710</v>
      </c>
      <c r="G481" s="33"/>
      <c r="H481" s="33"/>
      <c r="I481" s="165"/>
      <c r="J481" s="33"/>
      <c r="K481" s="33"/>
      <c r="L481" s="34"/>
      <c r="M481" s="166"/>
      <c r="N481" s="167"/>
      <c r="O481" s="59"/>
      <c r="P481" s="59"/>
      <c r="Q481" s="59"/>
      <c r="R481" s="59"/>
      <c r="S481" s="59"/>
      <c r="T481" s="6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T481" s="18" t="s">
        <v>143</v>
      </c>
      <c r="AU481" s="18" t="s">
        <v>89</v>
      </c>
    </row>
    <row r="482" spans="1:65" s="13" customFormat="1" ht="11.25">
      <c r="B482" s="172"/>
      <c r="D482" s="163" t="s">
        <v>230</v>
      </c>
      <c r="E482" s="173" t="s">
        <v>1</v>
      </c>
      <c r="F482" s="174" t="s">
        <v>711</v>
      </c>
      <c r="H482" s="173" t="s">
        <v>1</v>
      </c>
      <c r="I482" s="175"/>
      <c r="L482" s="172"/>
      <c r="M482" s="176"/>
      <c r="N482" s="177"/>
      <c r="O482" s="177"/>
      <c r="P482" s="177"/>
      <c r="Q482" s="177"/>
      <c r="R482" s="177"/>
      <c r="S482" s="177"/>
      <c r="T482" s="178"/>
      <c r="AT482" s="173" t="s">
        <v>230</v>
      </c>
      <c r="AU482" s="173" t="s">
        <v>89</v>
      </c>
      <c r="AV482" s="13" t="s">
        <v>87</v>
      </c>
      <c r="AW482" s="13" t="s">
        <v>35</v>
      </c>
      <c r="AX482" s="13" t="s">
        <v>80</v>
      </c>
      <c r="AY482" s="173" t="s">
        <v>135</v>
      </c>
    </row>
    <row r="483" spans="1:65" s="14" customFormat="1" ht="11.25">
      <c r="B483" s="179"/>
      <c r="D483" s="163" t="s">
        <v>230</v>
      </c>
      <c r="E483" s="180" t="s">
        <v>1</v>
      </c>
      <c r="F483" s="181" t="s">
        <v>712</v>
      </c>
      <c r="H483" s="182">
        <v>72.78</v>
      </c>
      <c r="I483" s="183"/>
      <c r="L483" s="179"/>
      <c r="M483" s="184"/>
      <c r="N483" s="185"/>
      <c r="O483" s="185"/>
      <c r="P483" s="185"/>
      <c r="Q483" s="185"/>
      <c r="R483" s="185"/>
      <c r="S483" s="185"/>
      <c r="T483" s="186"/>
      <c r="AT483" s="180" t="s">
        <v>230</v>
      </c>
      <c r="AU483" s="180" t="s">
        <v>89</v>
      </c>
      <c r="AV483" s="14" t="s">
        <v>89</v>
      </c>
      <c r="AW483" s="14" t="s">
        <v>35</v>
      </c>
      <c r="AX483" s="14" t="s">
        <v>80</v>
      </c>
      <c r="AY483" s="180" t="s">
        <v>135</v>
      </c>
    </row>
    <row r="484" spans="1:65" s="15" customFormat="1" ht="11.25">
      <c r="B484" s="187"/>
      <c r="D484" s="163" t="s">
        <v>230</v>
      </c>
      <c r="E484" s="188" t="s">
        <v>1</v>
      </c>
      <c r="F484" s="189" t="s">
        <v>233</v>
      </c>
      <c r="H484" s="190">
        <v>72.78</v>
      </c>
      <c r="I484" s="191"/>
      <c r="L484" s="187"/>
      <c r="M484" s="192"/>
      <c r="N484" s="193"/>
      <c r="O484" s="193"/>
      <c r="P484" s="193"/>
      <c r="Q484" s="193"/>
      <c r="R484" s="193"/>
      <c r="S484" s="193"/>
      <c r="T484" s="194"/>
      <c r="AT484" s="188" t="s">
        <v>230</v>
      </c>
      <c r="AU484" s="188" t="s">
        <v>89</v>
      </c>
      <c r="AV484" s="15" t="s">
        <v>134</v>
      </c>
      <c r="AW484" s="15" t="s">
        <v>35</v>
      </c>
      <c r="AX484" s="15" t="s">
        <v>87</v>
      </c>
      <c r="AY484" s="188" t="s">
        <v>135</v>
      </c>
    </row>
    <row r="485" spans="1:65" s="2" customFormat="1" ht="24.2" customHeight="1">
      <c r="A485" s="33"/>
      <c r="B485" s="149"/>
      <c r="C485" s="195" t="s">
        <v>713</v>
      </c>
      <c r="D485" s="195" t="s">
        <v>331</v>
      </c>
      <c r="E485" s="196" t="s">
        <v>714</v>
      </c>
      <c r="F485" s="197" t="s">
        <v>715</v>
      </c>
      <c r="G485" s="198" t="s">
        <v>222</v>
      </c>
      <c r="H485" s="199">
        <v>40.029000000000003</v>
      </c>
      <c r="I485" s="200"/>
      <c r="J485" s="201">
        <f>ROUND(I485*H485,2)</f>
        <v>0</v>
      </c>
      <c r="K485" s="197" t="s">
        <v>1</v>
      </c>
      <c r="L485" s="202"/>
      <c r="M485" s="203" t="s">
        <v>1</v>
      </c>
      <c r="N485" s="204" t="s">
        <v>45</v>
      </c>
      <c r="O485" s="59"/>
      <c r="P485" s="159">
        <f>O485*H485</f>
        <v>0</v>
      </c>
      <c r="Q485" s="159">
        <v>5.5999999999999995E-4</v>
      </c>
      <c r="R485" s="159">
        <f>Q485*H485</f>
        <v>2.241624E-2</v>
      </c>
      <c r="S485" s="159">
        <v>0</v>
      </c>
      <c r="T485" s="160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1" t="s">
        <v>415</v>
      </c>
      <c r="AT485" s="161" t="s">
        <v>331</v>
      </c>
      <c r="AU485" s="161" t="s">
        <v>89</v>
      </c>
      <c r="AY485" s="18" t="s">
        <v>135</v>
      </c>
      <c r="BE485" s="162">
        <f>IF(N485="základní",J485,0)</f>
        <v>0</v>
      </c>
      <c r="BF485" s="162">
        <f>IF(N485="snížená",J485,0)</f>
        <v>0</v>
      </c>
      <c r="BG485" s="162">
        <f>IF(N485="zákl. přenesená",J485,0)</f>
        <v>0</v>
      </c>
      <c r="BH485" s="162">
        <f>IF(N485="sníž. přenesená",J485,0)</f>
        <v>0</v>
      </c>
      <c r="BI485" s="162">
        <f>IF(N485="nulová",J485,0)</f>
        <v>0</v>
      </c>
      <c r="BJ485" s="18" t="s">
        <v>87</v>
      </c>
      <c r="BK485" s="162">
        <f>ROUND(I485*H485,2)</f>
        <v>0</v>
      </c>
      <c r="BL485" s="18" t="s">
        <v>303</v>
      </c>
      <c r="BM485" s="161" t="s">
        <v>716</v>
      </c>
    </row>
    <row r="486" spans="1:65" s="14" customFormat="1" ht="11.25">
      <c r="B486" s="179"/>
      <c r="D486" s="163" t="s">
        <v>230</v>
      </c>
      <c r="E486" s="180" t="s">
        <v>1</v>
      </c>
      <c r="F486" s="181" t="s">
        <v>717</v>
      </c>
      <c r="H486" s="182">
        <v>40.029000000000003</v>
      </c>
      <c r="I486" s="183"/>
      <c r="L486" s="179"/>
      <c r="M486" s="184"/>
      <c r="N486" s="185"/>
      <c r="O486" s="185"/>
      <c r="P486" s="185"/>
      <c r="Q486" s="185"/>
      <c r="R486" s="185"/>
      <c r="S486" s="185"/>
      <c r="T486" s="186"/>
      <c r="AT486" s="180" t="s">
        <v>230</v>
      </c>
      <c r="AU486" s="180" t="s">
        <v>89</v>
      </c>
      <c r="AV486" s="14" t="s">
        <v>89</v>
      </c>
      <c r="AW486" s="14" t="s">
        <v>35</v>
      </c>
      <c r="AX486" s="14" t="s">
        <v>80</v>
      </c>
      <c r="AY486" s="180" t="s">
        <v>135</v>
      </c>
    </row>
    <row r="487" spans="1:65" s="15" customFormat="1" ht="11.25">
      <c r="B487" s="187"/>
      <c r="D487" s="163" t="s">
        <v>230</v>
      </c>
      <c r="E487" s="188" t="s">
        <v>1</v>
      </c>
      <c r="F487" s="189" t="s">
        <v>233</v>
      </c>
      <c r="H487" s="190">
        <v>40.029000000000003</v>
      </c>
      <c r="I487" s="191"/>
      <c r="L487" s="187"/>
      <c r="M487" s="192"/>
      <c r="N487" s="193"/>
      <c r="O487" s="193"/>
      <c r="P487" s="193"/>
      <c r="Q487" s="193"/>
      <c r="R487" s="193"/>
      <c r="S487" s="193"/>
      <c r="T487" s="194"/>
      <c r="AT487" s="188" t="s">
        <v>230</v>
      </c>
      <c r="AU487" s="188" t="s">
        <v>89</v>
      </c>
      <c r="AV487" s="15" t="s">
        <v>134</v>
      </c>
      <c r="AW487" s="15" t="s">
        <v>35</v>
      </c>
      <c r="AX487" s="15" t="s">
        <v>87</v>
      </c>
      <c r="AY487" s="188" t="s">
        <v>135</v>
      </c>
    </row>
    <row r="488" spans="1:65" s="2" customFormat="1" ht="24.2" customHeight="1">
      <c r="A488" s="33"/>
      <c r="B488" s="149"/>
      <c r="C488" s="150" t="s">
        <v>718</v>
      </c>
      <c r="D488" s="150" t="s">
        <v>138</v>
      </c>
      <c r="E488" s="151" t="s">
        <v>719</v>
      </c>
      <c r="F488" s="152" t="s">
        <v>720</v>
      </c>
      <c r="G488" s="153" t="s">
        <v>226</v>
      </c>
      <c r="H488" s="154">
        <v>315</v>
      </c>
      <c r="I488" s="155"/>
      <c r="J488" s="156">
        <f>ROUND(I488*H488,2)</f>
        <v>0</v>
      </c>
      <c r="K488" s="152" t="s">
        <v>227</v>
      </c>
      <c r="L488" s="34"/>
      <c r="M488" s="157" t="s">
        <v>1</v>
      </c>
      <c r="N488" s="158" t="s">
        <v>45</v>
      </c>
      <c r="O488" s="59"/>
      <c r="P488" s="159">
        <f>O488*H488</f>
        <v>0</v>
      </c>
      <c r="Q488" s="159">
        <v>0</v>
      </c>
      <c r="R488" s="159">
        <f>Q488*H488</f>
        <v>0</v>
      </c>
      <c r="S488" s="159">
        <v>0</v>
      </c>
      <c r="T488" s="160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61" t="s">
        <v>303</v>
      </c>
      <c r="AT488" s="161" t="s">
        <v>138</v>
      </c>
      <c r="AU488" s="161" t="s">
        <v>89</v>
      </c>
      <c r="AY488" s="18" t="s">
        <v>135</v>
      </c>
      <c r="BE488" s="162">
        <f>IF(N488="základní",J488,0)</f>
        <v>0</v>
      </c>
      <c r="BF488" s="162">
        <f>IF(N488="snížená",J488,0)</f>
        <v>0</v>
      </c>
      <c r="BG488" s="162">
        <f>IF(N488="zákl. přenesená",J488,0)</f>
        <v>0</v>
      </c>
      <c r="BH488" s="162">
        <f>IF(N488="sníž. přenesená",J488,0)</f>
        <v>0</v>
      </c>
      <c r="BI488" s="162">
        <f>IF(N488="nulová",J488,0)</f>
        <v>0</v>
      </c>
      <c r="BJ488" s="18" t="s">
        <v>87</v>
      </c>
      <c r="BK488" s="162">
        <f>ROUND(I488*H488,2)</f>
        <v>0</v>
      </c>
      <c r="BL488" s="18" t="s">
        <v>303</v>
      </c>
      <c r="BM488" s="161" t="s">
        <v>721</v>
      </c>
    </row>
    <row r="489" spans="1:65" s="2" customFormat="1" ht="19.5">
      <c r="A489" s="33"/>
      <c r="B489" s="34"/>
      <c r="C489" s="33"/>
      <c r="D489" s="163" t="s">
        <v>143</v>
      </c>
      <c r="E489" s="33"/>
      <c r="F489" s="164" t="s">
        <v>722</v>
      </c>
      <c r="G489" s="33"/>
      <c r="H489" s="33"/>
      <c r="I489" s="165"/>
      <c r="J489" s="33"/>
      <c r="K489" s="33"/>
      <c r="L489" s="34"/>
      <c r="M489" s="166"/>
      <c r="N489" s="167"/>
      <c r="O489" s="59"/>
      <c r="P489" s="59"/>
      <c r="Q489" s="59"/>
      <c r="R489" s="59"/>
      <c r="S489" s="59"/>
      <c r="T489" s="60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8" t="s">
        <v>143</v>
      </c>
      <c r="AU489" s="18" t="s">
        <v>89</v>
      </c>
    </row>
    <row r="490" spans="1:65" s="2" customFormat="1" ht="24.2" customHeight="1">
      <c r="A490" s="33"/>
      <c r="B490" s="149"/>
      <c r="C490" s="150" t="s">
        <v>723</v>
      </c>
      <c r="D490" s="150" t="s">
        <v>138</v>
      </c>
      <c r="E490" s="151" t="s">
        <v>724</v>
      </c>
      <c r="F490" s="152" t="s">
        <v>725</v>
      </c>
      <c r="G490" s="153" t="s">
        <v>226</v>
      </c>
      <c r="H490" s="154">
        <v>315</v>
      </c>
      <c r="I490" s="155"/>
      <c r="J490" s="156">
        <f>ROUND(I490*H490,2)</f>
        <v>0</v>
      </c>
      <c r="K490" s="152" t="s">
        <v>227</v>
      </c>
      <c r="L490" s="34"/>
      <c r="M490" s="157" t="s">
        <v>1</v>
      </c>
      <c r="N490" s="158" t="s">
        <v>45</v>
      </c>
      <c r="O490" s="59"/>
      <c r="P490" s="159">
        <f>O490*H490</f>
        <v>0</v>
      </c>
      <c r="Q490" s="159">
        <v>0</v>
      </c>
      <c r="R490" s="159">
        <f>Q490*H490</f>
        <v>0</v>
      </c>
      <c r="S490" s="159">
        <v>0</v>
      </c>
      <c r="T490" s="160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61" t="s">
        <v>303</v>
      </c>
      <c r="AT490" s="161" t="s">
        <v>138</v>
      </c>
      <c r="AU490" s="161" t="s">
        <v>89</v>
      </c>
      <c r="AY490" s="18" t="s">
        <v>135</v>
      </c>
      <c r="BE490" s="162">
        <f>IF(N490="základní",J490,0)</f>
        <v>0</v>
      </c>
      <c r="BF490" s="162">
        <f>IF(N490="snížená",J490,0)</f>
        <v>0</v>
      </c>
      <c r="BG490" s="162">
        <f>IF(N490="zákl. přenesená",J490,0)</f>
        <v>0</v>
      </c>
      <c r="BH490" s="162">
        <f>IF(N490="sníž. přenesená",J490,0)</f>
        <v>0</v>
      </c>
      <c r="BI490" s="162">
        <f>IF(N490="nulová",J490,0)</f>
        <v>0</v>
      </c>
      <c r="BJ490" s="18" t="s">
        <v>87</v>
      </c>
      <c r="BK490" s="162">
        <f>ROUND(I490*H490,2)</f>
        <v>0</v>
      </c>
      <c r="BL490" s="18" t="s">
        <v>303</v>
      </c>
      <c r="BM490" s="161" t="s">
        <v>726</v>
      </c>
    </row>
    <row r="491" spans="1:65" s="2" customFormat="1" ht="19.5">
      <c r="A491" s="33"/>
      <c r="B491" s="34"/>
      <c r="C491" s="33"/>
      <c r="D491" s="163" t="s">
        <v>143</v>
      </c>
      <c r="E491" s="33"/>
      <c r="F491" s="164" t="s">
        <v>727</v>
      </c>
      <c r="G491" s="33"/>
      <c r="H491" s="33"/>
      <c r="I491" s="165"/>
      <c r="J491" s="33"/>
      <c r="K491" s="33"/>
      <c r="L491" s="34"/>
      <c r="M491" s="166"/>
      <c r="N491" s="167"/>
      <c r="O491" s="59"/>
      <c r="P491" s="59"/>
      <c r="Q491" s="59"/>
      <c r="R491" s="59"/>
      <c r="S491" s="59"/>
      <c r="T491" s="60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T491" s="18" t="s">
        <v>143</v>
      </c>
      <c r="AU491" s="18" t="s">
        <v>89</v>
      </c>
    </row>
    <row r="492" spans="1:65" s="2" customFormat="1" ht="24.2" customHeight="1">
      <c r="A492" s="33"/>
      <c r="B492" s="149"/>
      <c r="C492" s="195" t="s">
        <v>728</v>
      </c>
      <c r="D492" s="195" t="s">
        <v>331</v>
      </c>
      <c r="E492" s="196" t="s">
        <v>729</v>
      </c>
      <c r="F492" s="197" t="s">
        <v>730</v>
      </c>
      <c r="G492" s="198" t="s">
        <v>226</v>
      </c>
      <c r="H492" s="199">
        <v>693</v>
      </c>
      <c r="I492" s="200"/>
      <c r="J492" s="201">
        <f>ROUND(I492*H492,2)</f>
        <v>0</v>
      </c>
      <c r="K492" s="197" t="s">
        <v>227</v>
      </c>
      <c r="L492" s="202"/>
      <c r="M492" s="203" t="s">
        <v>1</v>
      </c>
      <c r="N492" s="204" t="s">
        <v>45</v>
      </c>
      <c r="O492" s="59"/>
      <c r="P492" s="159">
        <f>O492*H492</f>
        <v>0</v>
      </c>
      <c r="Q492" s="159">
        <v>2.9999999999999997E-4</v>
      </c>
      <c r="R492" s="159">
        <f>Q492*H492</f>
        <v>0.20789999999999997</v>
      </c>
      <c r="S492" s="159">
        <v>0</v>
      </c>
      <c r="T492" s="160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1" t="s">
        <v>415</v>
      </c>
      <c r="AT492" s="161" t="s">
        <v>331</v>
      </c>
      <c r="AU492" s="161" t="s">
        <v>89</v>
      </c>
      <c r="AY492" s="18" t="s">
        <v>135</v>
      </c>
      <c r="BE492" s="162">
        <f>IF(N492="základní",J492,0)</f>
        <v>0</v>
      </c>
      <c r="BF492" s="162">
        <f>IF(N492="snížená",J492,0)</f>
        <v>0</v>
      </c>
      <c r="BG492" s="162">
        <f>IF(N492="zákl. přenesená",J492,0)</f>
        <v>0</v>
      </c>
      <c r="BH492" s="162">
        <f>IF(N492="sníž. přenesená",J492,0)</f>
        <v>0</v>
      </c>
      <c r="BI492" s="162">
        <f>IF(N492="nulová",J492,0)</f>
        <v>0</v>
      </c>
      <c r="BJ492" s="18" t="s">
        <v>87</v>
      </c>
      <c r="BK492" s="162">
        <f>ROUND(I492*H492,2)</f>
        <v>0</v>
      </c>
      <c r="BL492" s="18" t="s">
        <v>303</v>
      </c>
      <c r="BM492" s="161" t="s">
        <v>731</v>
      </c>
    </row>
    <row r="493" spans="1:65" s="2" customFormat="1" ht="19.5">
      <c r="A493" s="33"/>
      <c r="B493" s="34"/>
      <c r="C493" s="33"/>
      <c r="D493" s="163" t="s">
        <v>143</v>
      </c>
      <c r="E493" s="33"/>
      <c r="F493" s="164" t="s">
        <v>730</v>
      </c>
      <c r="G493" s="33"/>
      <c r="H493" s="33"/>
      <c r="I493" s="165"/>
      <c r="J493" s="33"/>
      <c r="K493" s="33"/>
      <c r="L493" s="34"/>
      <c r="M493" s="166"/>
      <c r="N493" s="167"/>
      <c r="O493" s="59"/>
      <c r="P493" s="59"/>
      <c r="Q493" s="59"/>
      <c r="R493" s="59"/>
      <c r="S493" s="59"/>
      <c r="T493" s="60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143</v>
      </c>
      <c r="AU493" s="18" t="s">
        <v>89</v>
      </c>
    </row>
    <row r="494" spans="1:65" s="14" customFormat="1" ht="11.25">
      <c r="B494" s="179"/>
      <c r="D494" s="163" t="s">
        <v>230</v>
      </c>
      <c r="E494" s="180" t="s">
        <v>1</v>
      </c>
      <c r="F494" s="181" t="s">
        <v>732</v>
      </c>
      <c r="H494" s="182">
        <v>693</v>
      </c>
      <c r="I494" s="183"/>
      <c r="L494" s="179"/>
      <c r="M494" s="184"/>
      <c r="N494" s="185"/>
      <c r="O494" s="185"/>
      <c r="P494" s="185"/>
      <c r="Q494" s="185"/>
      <c r="R494" s="185"/>
      <c r="S494" s="185"/>
      <c r="T494" s="186"/>
      <c r="AT494" s="180" t="s">
        <v>230</v>
      </c>
      <c r="AU494" s="180" t="s">
        <v>89</v>
      </c>
      <c r="AV494" s="14" t="s">
        <v>89</v>
      </c>
      <c r="AW494" s="14" t="s">
        <v>35</v>
      </c>
      <c r="AX494" s="14" t="s">
        <v>80</v>
      </c>
      <c r="AY494" s="180" t="s">
        <v>135</v>
      </c>
    </row>
    <row r="495" spans="1:65" s="15" customFormat="1" ht="11.25">
      <c r="B495" s="187"/>
      <c r="D495" s="163" t="s">
        <v>230</v>
      </c>
      <c r="E495" s="188" t="s">
        <v>1</v>
      </c>
      <c r="F495" s="189" t="s">
        <v>233</v>
      </c>
      <c r="H495" s="190">
        <v>693</v>
      </c>
      <c r="I495" s="191"/>
      <c r="L495" s="187"/>
      <c r="M495" s="192"/>
      <c r="N495" s="193"/>
      <c r="O495" s="193"/>
      <c r="P495" s="193"/>
      <c r="Q495" s="193"/>
      <c r="R495" s="193"/>
      <c r="S495" s="193"/>
      <c r="T495" s="194"/>
      <c r="AT495" s="188" t="s">
        <v>230</v>
      </c>
      <c r="AU495" s="188" t="s">
        <v>89</v>
      </c>
      <c r="AV495" s="15" t="s">
        <v>134</v>
      </c>
      <c r="AW495" s="15" t="s">
        <v>35</v>
      </c>
      <c r="AX495" s="15" t="s">
        <v>87</v>
      </c>
      <c r="AY495" s="188" t="s">
        <v>135</v>
      </c>
    </row>
    <row r="496" spans="1:65" s="2" customFormat="1" ht="33" customHeight="1">
      <c r="A496" s="33"/>
      <c r="B496" s="149"/>
      <c r="C496" s="150" t="s">
        <v>733</v>
      </c>
      <c r="D496" s="150" t="s">
        <v>138</v>
      </c>
      <c r="E496" s="151" t="s">
        <v>734</v>
      </c>
      <c r="F496" s="152" t="s">
        <v>735</v>
      </c>
      <c r="G496" s="153" t="s">
        <v>226</v>
      </c>
      <c r="H496" s="154">
        <v>315</v>
      </c>
      <c r="I496" s="155"/>
      <c r="J496" s="156">
        <f>ROUND(I496*H496,2)</f>
        <v>0</v>
      </c>
      <c r="K496" s="152" t="s">
        <v>227</v>
      </c>
      <c r="L496" s="34"/>
      <c r="M496" s="157" t="s">
        <v>1</v>
      </c>
      <c r="N496" s="158" t="s">
        <v>45</v>
      </c>
      <c r="O496" s="59"/>
      <c r="P496" s="159">
        <f>O496*H496</f>
        <v>0</v>
      </c>
      <c r="Q496" s="159">
        <v>5.8E-4</v>
      </c>
      <c r="R496" s="159">
        <f>Q496*H496</f>
        <v>0.1827</v>
      </c>
      <c r="S496" s="159">
        <v>0</v>
      </c>
      <c r="T496" s="160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61" t="s">
        <v>303</v>
      </c>
      <c r="AT496" s="161" t="s">
        <v>138</v>
      </c>
      <c r="AU496" s="161" t="s">
        <v>89</v>
      </c>
      <c r="AY496" s="18" t="s">
        <v>135</v>
      </c>
      <c r="BE496" s="162">
        <f>IF(N496="základní",J496,0)</f>
        <v>0</v>
      </c>
      <c r="BF496" s="162">
        <f>IF(N496="snížená",J496,0)</f>
        <v>0</v>
      </c>
      <c r="BG496" s="162">
        <f>IF(N496="zákl. přenesená",J496,0)</f>
        <v>0</v>
      </c>
      <c r="BH496" s="162">
        <f>IF(N496="sníž. přenesená",J496,0)</f>
        <v>0</v>
      </c>
      <c r="BI496" s="162">
        <f>IF(N496="nulová",J496,0)</f>
        <v>0</v>
      </c>
      <c r="BJ496" s="18" t="s">
        <v>87</v>
      </c>
      <c r="BK496" s="162">
        <f>ROUND(I496*H496,2)</f>
        <v>0</v>
      </c>
      <c r="BL496" s="18" t="s">
        <v>303</v>
      </c>
      <c r="BM496" s="161" t="s">
        <v>736</v>
      </c>
    </row>
    <row r="497" spans="1:65" s="2" customFormat="1" ht="39">
      <c r="A497" s="33"/>
      <c r="B497" s="34"/>
      <c r="C497" s="33"/>
      <c r="D497" s="163" t="s">
        <v>143</v>
      </c>
      <c r="E497" s="33"/>
      <c r="F497" s="164" t="s">
        <v>737</v>
      </c>
      <c r="G497" s="33"/>
      <c r="H497" s="33"/>
      <c r="I497" s="165"/>
      <c r="J497" s="33"/>
      <c r="K497" s="33"/>
      <c r="L497" s="34"/>
      <c r="M497" s="166"/>
      <c r="N497" s="167"/>
      <c r="O497" s="59"/>
      <c r="P497" s="59"/>
      <c r="Q497" s="59"/>
      <c r="R497" s="59"/>
      <c r="S497" s="59"/>
      <c r="T497" s="60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8" t="s">
        <v>143</v>
      </c>
      <c r="AU497" s="18" t="s">
        <v>89</v>
      </c>
    </row>
    <row r="498" spans="1:65" s="2" customFormat="1" ht="24.2" customHeight="1">
      <c r="A498" s="33"/>
      <c r="B498" s="149"/>
      <c r="C498" s="150" t="s">
        <v>738</v>
      </c>
      <c r="D498" s="150" t="s">
        <v>138</v>
      </c>
      <c r="E498" s="151" t="s">
        <v>739</v>
      </c>
      <c r="F498" s="152" t="s">
        <v>740</v>
      </c>
      <c r="G498" s="153" t="s">
        <v>317</v>
      </c>
      <c r="H498" s="154">
        <v>1.619</v>
      </c>
      <c r="I498" s="155"/>
      <c r="J498" s="156">
        <f>ROUND(I498*H498,2)</f>
        <v>0</v>
      </c>
      <c r="K498" s="152" t="s">
        <v>227</v>
      </c>
      <c r="L498" s="34"/>
      <c r="M498" s="157" t="s">
        <v>1</v>
      </c>
      <c r="N498" s="158" t="s">
        <v>45</v>
      </c>
      <c r="O498" s="59"/>
      <c r="P498" s="159">
        <f>O498*H498</f>
        <v>0</v>
      </c>
      <c r="Q498" s="159">
        <v>0</v>
      </c>
      <c r="R498" s="159">
        <f>Q498*H498</f>
        <v>0</v>
      </c>
      <c r="S498" s="159">
        <v>0</v>
      </c>
      <c r="T498" s="160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61" t="s">
        <v>303</v>
      </c>
      <c r="AT498" s="161" t="s">
        <v>138</v>
      </c>
      <c r="AU498" s="161" t="s">
        <v>89</v>
      </c>
      <c r="AY498" s="18" t="s">
        <v>135</v>
      </c>
      <c r="BE498" s="162">
        <f>IF(N498="základní",J498,0)</f>
        <v>0</v>
      </c>
      <c r="BF498" s="162">
        <f>IF(N498="snížená",J498,0)</f>
        <v>0</v>
      </c>
      <c r="BG498" s="162">
        <f>IF(N498="zákl. přenesená",J498,0)</f>
        <v>0</v>
      </c>
      <c r="BH498" s="162">
        <f>IF(N498="sníž. přenesená",J498,0)</f>
        <v>0</v>
      </c>
      <c r="BI498" s="162">
        <f>IF(N498="nulová",J498,0)</f>
        <v>0</v>
      </c>
      <c r="BJ498" s="18" t="s">
        <v>87</v>
      </c>
      <c r="BK498" s="162">
        <f>ROUND(I498*H498,2)</f>
        <v>0</v>
      </c>
      <c r="BL498" s="18" t="s">
        <v>303</v>
      </c>
      <c r="BM498" s="161" t="s">
        <v>741</v>
      </c>
    </row>
    <row r="499" spans="1:65" s="2" customFormat="1" ht="29.25">
      <c r="A499" s="33"/>
      <c r="B499" s="34"/>
      <c r="C499" s="33"/>
      <c r="D499" s="163" t="s">
        <v>143</v>
      </c>
      <c r="E499" s="33"/>
      <c r="F499" s="164" t="s">
        <v>742</v>
      </c>
      <c r="G499" s="33"/>
      <c r="H499" s="33"/>
      <c r="I499" s="165"/>
      <c r="J499" s="33"/>
      <c r="K499" s="33"/>
      <c r="L499" s="34"/>
      <c r="M499" s="166"/>
      <c r="N499" s="167"/>
      <c r="O499" s="59"/>
      <c r="P499" s="59"/>
      <c r="Q499" s="59"/>
      <c r="R499" s="59"/>
      <c r="S499" s="59"/>
      <c r="T499" s="60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T499" s="18" t="s">
        <v>143</v>
      </c>
      <c r="AU499" s="18" t="s">
        <v>89</v>
      </c>
    </row>
    <row r="500" spans="1:65" s="12" customFormat="1" ht="22.9" customHeight="1">
      <c r="B500" s="136"/>
      <c r="D500" s="137" t="s">
        <v>79</v>
      </c>
      <c r="E500" s="147" t="s">
        <v>743</v>
      </c>
      <c r="F500" s="147" t="s">
        <v>744</v>
      </c>
      <c r="I500" s="139"/>
      <c r="J500" s="148">
        <f>BK500</f>
        <v>0</v>
      </c>
      <c r="L500" s="136"/>
      <c r="M500" s="141"/>
      <c r="N500" s="142"/>
      <c r="O500" s="142"/>
      <c r="P500" s="143">
        <f>SUM(P501:P516)</f>
        <v>0</v>
      </c>
      <c r="Q500" s="142"/>
      <c r="R500" s="143">
        <f>SUM(R501:R516)</f>
        <v>0.18780199999999997</v>
      </c>
      <c r="S500" s="142"/>
      <c r="T500" s="144">
        <f>SUM(T501:T516)</f>
        <v>0</v>
      </c>
      <c r="AR500" s="137" t="s">
        <v>89</v>
      </c>
      <c r="AT500" s="145" t="s">
        <v>79</v>
      </c>
      <c r="AU500" s="145" t="s">
        <v>87</v>
      </c>
      <c r="AY500" s="137" t="s">
        <v>135</v>
      </c>
      <c r="BK500" s="146">
        <f>SUM(BK501:BK516)</f>
        <v>0</v>
      </c>
    </row>
    <row r="501" spans="1:65" s="2" customFormat="1" ht="24.2" customHeight="1">
      <c r="A501" s="33"/>
      <c r="B501" s="149"/>
      <c r="C501" s="150" t="s">
        <v>745</v>
      </c>
      <c r="D501" s="150" t="s">
        <v>138</v>
      </c>
      <c r="E501" s="151" t="s">
        <v>746</v>
      </c>
      <c r="F501" s="152" t="s">
        <v>747</v>
      </c>
      <c r="G501" s="153" t="s">
        <v>379</v>
      </c>
      <c r="H501" s="154">
        <v>20</v>
      </c>
      <c r="I501" s="155"/>
      <c r="J501" s="156">
        <f>ROUND(I501*H501,2)</f>
        <v>0</v>
      </c>
      <c r="K501" s="152" t="s">
        <v>227</v>
      </c>
      <c r="L501" s="34"/>
      <c r="M501" s="157" t="s">
        <v>1</v>
      </c>
      <c r="N501" s="158" t="s">
        <v>45</v>
      </c>
      <c r="O501" s="59"/>
      <c r="P501" s="159">
        <f>O501*H501</f>
        <v>0</v>
      </c>
      <c r="Q501" s="159">
        <v>4.3699999999999998E-3</v>
      </c>
      <c r="R501" s="159">
        <f>Q501*H501</f>
        <v>8.7399999999999992E-2</v>
      </c>
      <c r="S501" s="159">
        <v>0</v>
      </c>
      <c r="T501" s="160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61" t="s">
        <v>303</v>
      </c>
      <c r="AT501" s="161" t="s">
        <v>138</v>
      </c>
      <c r="AU501" s="161" t="s">
        <v>89</v>
      </c>
      <c r="AY501" s="18" t="s">
        <v>135</v>
      </c>
      <c r="BE501" s="162">
        <f>IF(N501="základní",J501,0)</f>
        <v>0</v>
      </c>
      <c r="BF501" s="162">
        <f>IF(N501="snížená",J501,0)</f>
        <v>0</v>
      </c>
      <c r="BG501" s="162">
        <f>IF(N501="zákl. přenesená",J501,0)</f>
        <v>0</v>
      </c>
      <c r="BH501" s="162">
        <f>IF(N501="sníž. přenesená",J501,0)</f>
        <v>0</v>
      </c>
      <c r="BI501" s="162">
        <f>IF(N501="nulová",J501,0)</f>
        <v>0</v>
      </c>
      <c r="BJ501" s="18" t="s">
        <v>87</v>
      </c>
      <c r="BK501" s="162">
        <f>ROUND(I501*H501,2)</f>
        <v>0</v>
      </c>
      <c r="BL501" s="18" t="s">
        <v>303</v>
      </c>
      <c r="BM501" s="161" t="s">
        <v>748</v>
      </c>
    </row>
    <row r="502" spans="1:65" s="2" customFormat="1" ht="19.5">
      <c r="A502" s="33"/>
      <c r="B502" s="34"/>
      <c r="C502" s="33"/>
      <c r="D502" s="163" t="s">
        <v>143</v>
      </c>
      <c r="E502" s="33"/>
      <c r="F502" s="164" t="s">
        <v>749</v>
      </c>
      <c r="G502" s="33"/>
      <c r="H502" s="33"/>
      <c r="I502" s="165"/>
      <c r="J502" s="33"/>
      <c r="K502" s="33"/>
      <c r="L502" s="34"/>
      <c r="M502" s="166"/>
      <c r="N502" s="167"/>
      <c r="O502" s="59"/>
      <c r="P502" s="59"/>
      <c r="Q502" s="59"/>
      <c r="R502" s="59"/>
      <c r="S502" s="59"/>
      <c r="T502" s="60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18" t="s">
        <v>143</v>
      </c>
      <c r="AU502" s="18" t="s">
        <v>89</v>
      </c>
    </row>
    <row r="503" spans="1:65" s="2" customFormat="1" ht="24.2" customHeight="1">
      <c r="A503" s="33"/>
      <c r="B503" s="149"/>
      <c r="C503" s="150" t="s">
        <v>750</v>
      </c>
      <c r="D503" s="150" t="s">
        <v>138</v>
      </c>
      <c r="E503" s="151" t="s">
        <v>751</v>
      </c>
      <c r="F503" s="152" t="s">
        <v>752</v>
      </c>
      <c r="G503" s="153" t="s">
        <v>379</v>
      </c>
      <c r="H503" s="154">
        <v>45.6</v>
      </c>
      <c r="I503" s="155"/>
      <c r="J503" s="156">
        <f>ROUND(I503*H503,2)</f>
        <v>0</v>
      </c>
      <c r="K503" s="152" t="s">
        <v>227</v>
      </c>
      <c r="L503" s="34"/>
      <c r="M503" s="157" t="s">
        <v>1</v>
      </c>
      <c r="N503" s="158" t="s">
        <v>45</v>
      </c>
      <c r="O503" s="59"/>
      <c r="P503" s="159">
        <f>O503*H503</f>
        <v>0</v>
      </c>
      <c r="Q503" s="159">
        <v>1.6199999999999999E-3</v>
      </c>
      <c r="R503" s="159">
        <f>Q503*H503</f>
        <v>7.3871999999999993E-2</v>
      </c>
      <c r="S503" s="159">
        <v>0</v>
      </c>
      <c r="T503" s="160">
        <f>S503*H503</f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161" t="s">
        <v>303</v>
      </c>
      <c r="AT503" s="161" t="s">
        <v>138</v>
      </c>
      <c r="AU503" s="161" t="s">
        <v>89</v>
      </c>
      <c r="AY503" s="18" t="s">
        <v>135</v>
      </c>
      <c r="BE503" s="162">
        <f>IF(N503="základní",J503,0)</f>
        <v>0</v>
      </c>
      <c r="BF503" s="162">
        <f>IF(N503="snížená",J503,0)</f>
        <v>0</v>
      </c>
      <c r="BG503" s="162">
        <f>IF(N503="zákl. přenesená",J503,0)</f>
        <v>0</v>
      </c>
      <c r="BH503" s="162">
        <f>IF(N503="sníž. přenesená",J503,0)</f>
        <v>0</v>
      </c>
      <c r="BI503" s="162">
        <f>IF(N503="nulová",J503,0)</f>
        <v>0</v>
      </c>
      <c r="BJ503" s="18" t="s">
        <v>87</v>
      </c>
      <c r="BK503" s="162">
        <f>ROUND(I503*H503,2)</f>
        <v>0</v>
      </c>
      <c r="BL503" s="18" t="s">
        <v>303</v>
      </c>
      <c r="BM503" s="161" t="s">
        <v>753</v>
      </c>
    </row>
    <row r="504" spans="1:65" s="2" customFormat="1" ht="19.5">
      <c r="A504" s="33"/>
      <c r="B504" s="34"/>
      <c r="C504" s="33"/>
      <c r="D504" s="163" t="s">
        <v>143</v>
      </c>
      <c r="E504" s="33"/>
      <c r="F504" s="164" t="s">
        <v>754</v>
      </c>
      <c r="G504" s="33"/>
      <c r="H504" s="33"/>
      <c r="I504" s="165"/>
      <c r="J504" s="33"/>
      <c r="K504" s="33"/>
      <c r="L504" s="34"/>
      <c r="M504" s="166"/>
      <c r="N504" s="167"/>
      <c r="O504" s="59"/>
      <c r="P504" s="59"/>
      <c r="Q504" s="59"/>
      <c r="R504" s="59"/>
      <c r="S504" s="59"/>
      <c r="T504" s="60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T504" s="18" t="s">
        <v>143</v>
      </c>
      <c r="AU504" s="18" t="s">
        <v>89</v>
      </c>
    </row>
    <row r="505" spans="1:65" s="14" customFormat="1" ht="11.25">
      <c r="B505" s="179"/>
      <c r="D505" s="163" t="s">
        <v>230</v>
      </c>
      <c r="E505" s="180" t="s">
        <v>1</v>
      </c>
      <c r="F505" s="181" t="s">
        <v>755</v>
      </c>
      <c r="H505" s="182">
        <v>45.6</v>
      </c>
      <c r="I505" s="183"/>
      <c r="L505" s="179"/>
      <c r="M505" s="184"/>
      <c r="N505" s="185"/>
      <c r="O505" s="185"/>
      <c r="P505" s="185"/>
      <c r="Q505" s="185"/>
      <c r="R505" s="185"/>
      <c r="S505" s="185"/>
      <c r="T505" s="186"/>
      <c r="AT505" s="180" t="s">
        <v>230</v>
      </c>
      <c r="AU505" s="180" t="s">
        <v>89</v>
      </c>
      <c r="AV505" s="14" t="s">
        <v>89</v>
      </c>
      <c r="AW505" s="14" t="s">
        <v>35</v>
      </c>
      <c r="AX505" s="14" t="s">
        <v>80</v>
      </c>
      <c r="AY505" s="180" t="s">
        <v>135</v>
      </c>
    </row>
    <row r="506" spans="1:65" s="15" customFormat="1" ht="11.25">
      <c r="B506" s="187"/>
      <c r="D506" s="163" t="s">
        <v>230</v>
      </c>
      <c r="E506" s="188" t="s">
        <v>1</v>
      </c>
      <c r="F506" s="189" t="s">
        <v>233</v>
      </c>
      <c r="H506" s="190">
        <v>45.6</v>
      </c>
      <c r="I506" s="191"/>
      <c r="L506" s="187"/>
      <c r="M506" s="192"/>
      <c r="N506" s="193"/>
      <c r="O506" s="193"/>
      <c r="P506" s="193"/>
      <c r="Q506" s="193"/>
      <c r="R506" s="193"/>
      <c r="S506" s="193"/>
      <c r="T506" s="194"/>
      <c r="AT506" s="188" t="s">
        <v>230</v>
      </c>
      <c r="AU506" s="188" t="s">
        <v>89</v>
      </c>
      <c r="AV506" s="15" t="s">
        <v>134</v>
      </c>
      <c r="AW506" s="15" t="s">
        <v>35</v>
      </c>
      <c r="AX506" s="15" t="s">
        <v>87</v>
      </c>
      <c r="AY506" s="188" t="s">
        <v>135</v>
      </c>
    </row>
    <row r="507" spans="1:65" s="2" customFormat="1" ht="24.2" customHeight="1">
      <c r="A507" s="33"/>
      <c r="B507" s="149"/>
      <c r="C507" s="150" t="s">
        <v>756</v>
      </c>
      <c r="D507" s="150" t="s">
        <v>138</v>
      </c>
      <c r="E507" s="151" t="s">
        <v>757</v>
      </c>
      <c r="F507" s="152" t="s">
        <v>758</v>
      </c>
      <c r="G507" s="153" t="s">
        <v>222</v>
      </c>
      <c r="H507" s="154">
        <v>1</v>
      </c>
      <c r="I507" s="155"/>
      <c r="J507" s="156">
        <f>ROUND(I507*H507,2)</f>
        <v>0</v>
      </c>
      <c r="K507" s="152" t="s">
        <v>227</v>
      </c>
      <c r="L507" s="34"/>
      <c r="M507" s="157" t="s">
        <v>1</v>
      </c>
      <c r="N507" s="158" t="s">
        <v>45</v>
      </c>
      <c r="O507" s="59"/>
      <c r="P507" s="159">
        <f>O507*H507</f>
        <v>0</v>
      </c>
      <c r="Q507" s="159">
        <v>2.5000000000000001E-4</v>
      </c>
      <c r="R507" s="159">
        <f>Q507*H507</f>
        <v>2.5000000000000001E-4</v>
      </c>
      <c r="S507" s="159">
        <v>0</v>
      </c>
      <c r="T507" s="160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61" t="s">
        <v>303</v>
      </c>
      <c r="AT507" s="161" t="s">
        <v>138</v>
      </c>
      <c r="AU507" s="161" t="s">
        <v>89</v>
      </c>
      <c r="AY507" s="18" t="s">
        <v>135</v>
      </c>
      <c r="BE507" s="162">
        <f>IF(N507="základní",J507,0)</f>
        <v>0</v>
      </c>
      <c r="BF507" s="162">
        <f>IF(N507="snížená",J507,0)</f>
        <v>0</v>
      </c>
      <c r="BG507" s="162">
        <f>IF(N507="zákl. přenesená",J507,0)</f>
        <v>0</v>
      </c>
      <c r="BH507" s="162">
        <f>IF(N507="sníž. přenesená",J507,0)</f>
        <v>0</v>
      </c>
      <c r="BI507" s="162">
        <f>IF(N507="nulová",J507,0)</f>
        <v>0</v>
      </c>
      <c r="BJ507" s="18" t="s">
        <v>87</v>
      </c>
      <c r="BK507" s="162">
        <f>ROUND(I507*H507,2)</f>
        <v>0</v>
      </c>
      <c r="BL507" s="18" t="s">
        <v>303</v>
      </c>
      <c r="BM507" s="161" t="s">
        <v>759</v>
      </c>
    </row>
    <row r="508" spans="1:65" s="2" customFormat="1" ht="19.5">
      <c r="A508" s="33"/>
      <c r="B508" s="34"/>
      <c r="C508" s="33"/>
      <c r="D508" s="163" t="s">
        <v>143</v>
      </c>
      <c r="E508" s="33"/>
      <c r="F508" s="164" t="s">
        <v>760</v>
      </c>
      <c r="G508" s="33"/>
      <c r="H508" s="33"/>
      <c r="I508" s="165"/>
      <c r="J508" s="33"/>
      <c r="K508" s="33"/>
      <c r="L508" s="34"/>
      <c r="M508" s="166"/>
      <c r="N508" s="167"/>
      <c r="O508" s="59"/>
      <c r="P508" s="59"/>
      <c r="Q508" s="59"/>
      <c r="R508" s="59"/>
      <c r="S508" s="59"/>
      <c r="T508" s="60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T508" s="18" t="s">
        <v>143</v>
      </c>
      <c r="AU508" s="18" t="s">
        <v>89</v>
      </c>
    </row>
    <row r="509" spans="1:65" s="2" customFormat="1" ht="24.2" customHeight="1">
      <c r="A509" s="33"/>
      <c r="B509" s="149"/>
      <c r="C509" s="150" t="s">
        <v>761</v>
      </c>
      <c r="D509" s="150" t="s">
        <v>138</v>
      </c>
      <c r="E509" s="151" t="s">
        <v>762</v>
      </c>
      <c r="F509" s="152" t="s">
        <v>763</v>
      </c>
      <c r="G509" s="153" t="s">
        <v>222</v>
      </c>
      <c r="H509" s="154">
        <v>3</v>
      </c>
      <c r="I509" s="155"/>
      <c r="J509" s="156">
        <f>ROUND(I509*H509,2)</f>
        <v>0</v>
      </c>
      <c r="K509" s="152" t="s">
        <v>227</v>
      </c>
      <c r="L509" s="34"/>
      <c r="M509" s="157" t="s">
        <v>1</v>
      </c>
      <c r="N509" s="158" t="s">
        <v>45</v>
      </c>
      <c r="O509" s="59"/>
      <c r="P509" s="159">
        <f>O509*H509</f>
        <v>0</v>
      </c>
      <c r="Q509" s="159">
        <v>3.6000000000000002E-4</v>
      </c>
      <c r="R509" s="159">
        <f>Q509*H509</f>
        <v>1.08E-3</v>
      </c>
      <c r="S509" s="159">
        <v>0</v>
      </c>
      <c r="T509" s="160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1" t="s">
        <v>303</v>
      </c>
      <c r="AT509" s="161" t="s">
        <v>138</v>
      </c>
      <c r="AU509" s="161" t="s">
        <v>89</v>
      </c>
      <c r="AY509" s="18" t="s">
        <v>135</v>
      </c>
      <c r="BE509" s="162">
        <f>IF(N509="základní",J509,0)</f>
        <v>0</v>
      </c>
      <c r="BF509" s="162">
        <f>IF(N509="snížená",J509,0)</f>
        <v>0</v>
      </c>
      <c r="BG509" s="162">
        <f>IF(N509="zákl. přenesená",J509,0)</f>
        <v>0</v>
      </c>
      <c r="BH509" s="162">
        <f>IF(N509="sníž. přenesená",J509,0)</f>
        <v>0</v>
      </c>
      <c r="BI509" s="162">
        <f>IF(N509="nulová",J509,0)</f>
        <v>0</v>
      </c>
      <c r="BJ509" s="18" t="s">
        <v>87</v>
      </c>
      <c r="BK509" s="162">
        <f>ROUND(I509*H509,2)</f>
        <v>0</v>
      </c>
      <c r="BL509" s="18" t="s">
        <v>303</v>
      </c>
      <c r="BM509" s="161" t="s">
        <v>764</v>
      </c>
    </row>
    <row r="510" spans="1:65" s="2" customFormat="1" ht="29.25">
      <c r="A510" s="33"/>
      <c r="B510" s="34"/>
      <c r="C510" s="33"/>
      <c r="D510" s="163" t="s">
        <v>143</v>
      </c>
      <c r="E510" s="33"/>
      <c r="F510" s="164" t="s">
        <v>765</v>
      </c>
      <c r="G510" s="33"/>
      <c r="H510" s="33"/>
      <c r="I510" s="165"/>
      <c r="J510" s="33"/>
      <c r="K510" s="33"/>
      <c r="L510" s="34"/>
      <c r="M510" s="166"/>
      <c r="N510" s="167"/>
      <c r="O510" s="59"/>
      <c r="P510" s="59"/>
      <c r="Q510" s="59"/>
      <c r="R510" s="59"/>
      <c r="S510" s="59"/>
      <c r="T510" s="60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8" t="s">
        <v>143</v>
      </c>
      <c r="AU510" s="18" t="s">
        <v>89</v>
      </c>
    </row>
    <row r="511" spans="1:65" s="2" customFormat="1" ht="24.2" customHeight="1">
      <c r="A511" s="33"/>
      <c r="B511" s="149"/>
      <c r="C511" s="150" t="s">
        <v>766</v>
      </c>
      <c r="D511" s="150" t="s">
        <v>138</v>
      </c>
      <c r="E511" s="151" t="s">
        <v>767</v>
      </c>
      <c r="F511" s="152" t="s">
        <v>768</v>
      </c>
      <c r="G511" s="153" t="s">
        <v>379</v>
      </c>
      <c r="H511" s="154">
        <v>12</v>
      </c>
      <c r="I511" s="155"/>
      <c r="J511" s="156">
        <f>ROUND(I511*H511,2)</f>
        <v>0</v>
      </c>
      <c r="K511" s="152" t="s">
        <v>227</v>
      </c>
      <c r="L511" s="34"/>
      <c r="M511" s="157" t="s">
        <v>1</v>
      </c>
      <c r="N511" s="158" t="s">
        <v>45</v>
      </c>
      <c r="O511" s="59"/>
      <c r="P511" s="159">
        <f>O511*H511</f>
        <v>0</v>
      </c>
      <c r="Q511" s="159">
        <v>2.0999999999999999E-3</v>
      </c>
      <c r="R511" s="159">
        <f>Q511*H511</f>
        <v>2.52E-2</v>
      </c>
      <c r="S511" s="159">
        <v>0</v>
      </c>
      <c r="T511" s="160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61" t="s">
        <v>303</v>
      </c>
      <c r="AT511" s="161" t="s">
        <v>138</v>
      </c>
      <c r="AU511" s="161" t="s">
        <v>89</v>
      </c>
      <c r="AY511" s="18" t="s">
        <v>135</v>
      </c>
      <c r="BE511" s="162">
        <f>IF(N511="základní",J511,0)</f>
        <v>0</v>
      </c>
      <c r="BF511" s="162">
        <f>IF(N511="snížená",J511,0)</f>
        <v>0</v>
      </c>
      <c r="BG511" s="162">
        <f>IF(N511="zákl. přenesená",J511,0)</f>
        <v>0</v>
      </c>
      <c r="BH511" s="162">
        <f>IF(N511="sníž. přenesená",J511,0)</f>
        <v>0</v>
      </c>
      <c r="BI511" s="162">
        <f>IF(N511="nulová",J511,0)</f>
        <v>0</v>
      </c>
      <c r="BJ511" s="18" t="s">
        <v>87</v>
      </c>
      <c r="BK511" s="162">
        <f>ROUND(I511*H511,2)</f>
        <v>0</v>
      </c>
      <c r="BL511" s="18" t="s">
        <v>303</v>
      </c>
      <c r="BM511" s="161" t="s">
        <v>769</v>
      </c>
    </row>
    <row r="512" spans="1:65" s="2" customFormat="1" ht="19.5">
      <c r="A512" s="33"/>
      <c r="B512" s="34"/>
      <c r="C512" s="33"/>
      <c r="D512" s="163" t="s">
        <v>143</v>
      </c>
      <c r="E512" s="33"/>
      <c r="F512" s="164" t="s">
        <v>770</v>
      </c>
      <c r="G512" s="33"/>
      <c r="H512" s="33"/>
      <c r="I512" s="165"/>
      <c r="J512" s="33"/>
      <c r="K512" s="33"/>
      <c r="L512" s="34"/>
      <c r="M512" s="166"/>
      <c r="N512" s="167"/>
      <c r="O512" s="59"/>
      <c r="P512" s="59"/>
      <c r="Q512" s="59"/>
      <c r="R512" s="59"/>
      <c r="S512" s="59"/>
      <c r="T512" s="60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8" t="s">
        <v>143</v>
      </c>
      <c r="AU512" s="18" t="s">
        <v>89</v>
      </c>
    </row>
    <row r="513" spans="1:65" s="14" customFormat="1" ht="11.25">
      <c r="B513" s="179"/>
      <c r="D513" s="163" t="s">
        <v>230</v>
      </c>
      <c r="E513" s="180" t="s">
        <v>1</v>
      </c>
      <c r="F513" s="181" t="s">
        <v>771</v>
      </c>
      <c r="H513" s="182">
        <v>12</v>
      </c>
      <c r="I513" s="183"/>
      <c r="L513" s="179"/>
      <c r="M513" s="184"/>
      <c r="N513" s="185"/>
      <c r="O513" s="185"/>
      <c r="P513" s="185"/>
      <c r="Q513" s="185"/>
      <c r="R513" s="185"/>
      <c r="S513" s="185"/>
      <c r="T513" s="186"/>
      <c r="AT513" s="180" t="s">
        <v>230</v>
      </c>
      <c r="AU513" s="180" t="s">
        <v>89</v>
      </c>
      <c r="AV513" s="14" t="s">
        <v>89</v>
      </c>
      <c r="AW513" s="14" t="s">
        <v>35</v>
      </c>
      <c r="AX513" s="14" t="s">
        <v>80</v>
      </c>
      <c r="AY513" s="180" t="s">
        <v>135</v>
      </c>
    </row>
    <row r="514" spans="1:65" s="15" customFormat="1" ht="11.25">
      <c r="B514" s="187"/>
      <c r="D514" s="163" t="s">
        <v>230</v>
      </c>
      <c r="E514" s="188" t="s">
        <v>1</v>
      </c>
      <c r="F514" s="189" t="s">
        <v>233</v>
      </c>
      <c r="H514" s="190">
        <v>12</v>
      </c>
      <c r="I514" s="191"/>
      <c r="L514" s="187"/>
      <c r="M514" s="192"/>
      <c r="N514" s="193"/>
      <c r="O514" s="193"/>
      <c r="P514" s="193"/>
      <c r="Q514" s="193"/>
      <c r="R514" s="193"/>
      <c r="S514" s="193"/>
      <c r="T514" s="194"/>
      <c r="AT514" s="188" t="s">
        <v>230</v>
      </c>
      <c r="AU514" s="188" t="s">
        <v>89</v>
      </c>
      <c r="AV514" s="15" t="s">
        <v>134</v>
      </c>
      <c r="AW514" s="15" t="s">
        <v>35</v>
      </c>
      <c r="AX514" s="15" t="s">
        <v>87</v>
      </c>
      <c r="AY514" s="188" t="s">
        <v>135</v>
      </c>
    </row>
    <row r="515" spans="1:65" s="2" customFormat="1" ht="24.2" customHeight="1">
      <c r="A515" s="33"/>
      <c r="B515" s="149"/>
      <c r="C515" s="150" t="s">
        <v>772</v>
      </c>
      <c r="D515" s="150" t="s">
        <v>138</v>
      </c>
      <c r="E515" s="151" t="s">
        <v>773</v>
      </c>
      <c r="F515" s="152" t="s">
        <v>774</v>
      </c>
      <c r="G515" s="153" t="s">
        <v>317</v>
      </c>
      <c r="H515" s="154">
        <v>0.188</v>
      </c>
      <c r="I515" s="155"/>
      <c r="J515" s="156">
        <f>ROUND(I515*H515,2)</f>
        <v>0</v>
      </c>
      <c r="K515" s="152" t="s">
        <v>227</v>
      </c>
      <c r="L515" s="34"/>
      <c r="M515" s="157" t="s">
        <v>1</v>
      </c>
      <c r="N515" s="158" t="s">
        <v>45</v>
      </c>
      <c r="O515" s="59"/>
      <c r="P515" s="159">
        <f>O515*H515</f>
        <v>0</v>
      </c>
      <c r="Q515" s="159">
        <v>0</v>
      </c>
      <c r="R515" s="159">
        <f>Q515*H515</f>
        <v>0</v>
      </c>
      <c r="S515" s="159">
        <v>0</v>
      </c>
      <c r="T515" s="160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61" t="s">
        <v>303</v>
      </c>
      <c r="AT515" s="161" t="s">
        <v>138</v>
      </c>
      <c r="AU515" s="161" t="s">
        <v>89</v>
      </c>
      <c r="AY515" s="18" t="s">
        <v>135</v>
      </c>
      <c r="BE515" s="162">
        <f>IF(N515="základní",J515,0)</f>
        <v>0</v>
      </c>
      <c r="BF515" s="162">
        <f>IF(N515="snížená",J515,0)</f>
        <v>0</v>
      </c>
      <c r="BG515" s="162">
        <f>IF(N515="zákl. přenesená",J515,0)</f>
        <v>0</v>
      </c>
      <c r="BH515" s="162">
        <f>IF(N515="sníž. přenesená",J515,0)</f>
        <v>0</v>
      </c>
      <c r="BI515" s="162">
        <f>IF(N515="nulová",J515,0)</f>
        <v>0</v>
      </c>
      <c r="BJ515" s="18" t="s">
        <v>87</v>
      </c>
      <c r="BK515" s="162">
        <f>ROUND(I515*H515,2)</f>
        <v>0</v>
      </c>
      <c r="BL515" s="18" t="s">
        <v>303</v>
      </c>
      <c r="BM515" s="161" t="s">
        <v>775</v>
      </c>
    </row>
    <row r="516" spans="1:65" s="2" customFormat="1" ht="29.25">
      <c r="A516" s="33"/>
      <c r="B516" s="34"/>
      <c r="C516" s="33"/>
      <c r="D516" s="163" t="s">
        <v>143</v>
      </c>
      <c r="E516" s="33"/>
      <c r="F516" s="164" t="s">
        <v>776</v>
      </c>
      <c r="G516" s="33"/>
      <c r="H516" s="33"/>
      <c r="I516" s="165"/>
      <c r="J516" s="33"/>
      <c r="K516" s="33"/>
      <c r="L516" s="34"/>
      <c r="M516" s="166"/>
      <c r="N516" s="167"/>
      <c r="O516" s="59"/>
      <c r="P516" s="59"/>
      <c r="Q516" s="59"/>
      <c r="R516" s="59"/>
      <c r="S516" s="59"/>
      <c r="T516" s="60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8" t="s">
        <v>143</v>
      </c>
      <c r="AU516" s="18" t="s">
        <v>89</v>
      </c>
    </row>
    <row r="517" spans="1:65" s="12" customFormat="1" ht="22.9" customHeight="1">
      <c r="B517" s="136"/>
      <c r="D517" s="137" t="s">
        <v>79</v>
      </c>
      <c r="E517" s="147" t="s">
        <v>777</v>
      </c>
      <c r="F517" s="147" t="s">
        <v>778</v>
      </c>
      <c r="I517" s="139"/>
      <c r="J517" s="148">
        <f>BK517</f>
        <v>0</v>
      </c>
      <c r="L517" s="136"/>
      <c r="M517" s="141"/>
      <c r="N517" s="142"/>
      <c r="O517" s="142"/>
      <c r="P517" s="143">
        <f>SUM(P518:P545)</f>
        <v>0</v>
      </c>
      <c r="Q517" s="142"/>
      <c r="R517" s="143">
        <f>SUM(R518:R545)</f>
        <v>12.592688300000002</v>
      </c>
      <c r="S517" s="142"/>
      <c r="T517" s="144">
        <f>SUM(T518:T545)</f>
        <v>0</v>
      </c>
      <c r="AR517" s="137" t="s">
        <v>89</v>
      </c>
      <c r="AT517" s="145" t="s">
        <v>79</v>
      </c>
      <c r="AU517" s="145" t="s">
        <v>87</v>
      </c>
      <c r="AY517" s="137" t="s">
        <v>135</v>
      </c>
      <c r="BK517" s="146">
        <f>SUM(BK518:BK545)</f>
        <v>0</v>
      </c>
    </row>
    <row r="518" spans="1:65" s="2" customFormat="1" ht="37.9" customHeight="1">
      <c r="A518" s="33"/>
      <c r="B518" s="149"/>
      <c r="C518" s="150" t="s">
        <v>779</v>
      </c>
      <c r="D518" s="150" t="s">
        <v>138</v>
      </c>
      <c r="E518" s="151" t="s">
        <v>780</v>
      </c>
      <c r="F518" s="152" t="s">
        <v>781</v>
      </c>
      <c r="G518" s="153" t="s">
        <v>334</v>
      </c>
      <c r="H518" s="154">
        <v>16126</v>
      </c>
      <c r="I518" s="155"/>
      <c r="J518" s="156">
        <f>ROUND(I518*H518,2)</f>
        <v>0</v>
      </c>
      <c r="K518" s="152" t="s">
        <v>1</v>
      </c>
      <c r="L518" s="34"/>
      <c r="M518" s="157" t="s">
        <v>1</v>
      </c>
      <c r="N518" s="158" t="s">
        <v>45</v>
      </c>
      <c r="O518" s="59"/>
      <c r="P518" s="159">
        <f>O518*H518</f>
        <v>0</v>
      </c>
      <c r="Q518" s="159">
        <v>0</v>
      </c>
      <c r="R518" s="159">
        <f>Q518*H518</f>
        <v>0</v>
      </c>
      <c r="S518" s="159">
        <v>0</v>
      </c>
      <c r="T518" s="160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61" t="s">
        <v>303</v>
      </c>
      <c r="AT518" s="161" t="s">
        <v>138</v>
      </c>
      <c r="AU518" s="161" t="s">
        <v>89</v>
      </c>
      <c r="AY518" s="18" t="s">
        <v>135</v>
      </c>
      <c r="BE518" s="162">
        <f>IF(N518="základní",J518,0)</f>
        <v>0</v>
      </c>
      <c r="BF518" s="162">
        <f>IF(N518="snížená",J518,0)</f>
        <v>0</v>
      </c>
      <c r="BG518" s="162">
        <f>IF(N518="zákl. přenesená",J518,0)</f>
        <v>0</v>
      </c>
      <c r="BH518" s="162">
        <f>IF(N518="sníž. přenesená",J518,0)</f>
        <v>0</v>
      </c>
      <c r="BI518" s="162">
        <f>IF(N518="nulová",J518,0)</f>
        <v>0</v>
      </c>
      <c r="BJ518" s="18" t="s">
        <v>87</v>
      </c>
      <c r="BK518" s="162">
        <f>ROUND(I518*H518,2)</f>
        <v>0</v>
      </c>
      <c r="BL518" s="18" t="s">
        <v>303</v>
      </c>
      <c r="BM518" s="161" t="s">
        <v>782</v>
      </c>
    </row>
    <row r="519" spans="1:65" s="2" customFormat="1" ht="37.9" customHeight="1">
      <c r="A519" s="33"/>
      <c r="B519" s="149"/>
      <c r="C519" s="150" t="s">
        <v>783</v>
      </c>
      <c r="D519" s="150" t="s">
        <v>138</v>
      </c>
      <c r="E519" s="151" t="s">
        <v>784</v>
      </c>
      <c r="F519" s="152" t="s">
        <v>785</v>
      </c>
      <c r="G519" s="153" t="s">
        <v>334</v>
      </c>
      <c r="H519" s="154">
        <v>1670</v>
      </c>
      <c r="I519" s="155"/>
      <c r="J519" s="156">
        <f>ROUND(I519*H519,2)</f>
        <v>0</v>
      </c>
      <c r="K519" s="152" t="s">
        <v>1</v>
      </c>
      <c r="L519" s="34"/>
      <c r="M519" s="157" t="s">
        <v>1</v>
      </c>
      <c r="N519" s="158" t="s">
        <v>45</v>
      </c>
      <c r="O519" s="59"/>
      <c r="P519" s="159">
        <f>O519*H519</f>
        <v>0</v>
      </c>
      <c r="Q519" s="159">
        <v>0</v>
      </c>
      <c r="R519" s="159">
        <f>Q519*H519</f>
        <v>0</v>
      </c>
      <c r="S519" s="159">
        <v>0</v>
      </c>
      <c r="T519" s="160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161" t="s">
        <v>303</v>
      </c>
      <c r="AT519" s="161" t="s">
        <v>138</v>
      </c>
      <c r="AU519" s="161" t="s">
        <v>89</v>
      </c>
      <c r="AY519" s="18" t="s">
        <v>135</v>
      </c>
      <c r="BE519" s="162">
        <f>IF(N519="základní",J519,0)</f>
        <v>0</v>
      </c>
      <c r="BF519" s="162">
        <f>IF(N519="snížená",J519,0)</f>
        <v>0</v>
      </c>
      <c r="BG519" s="162">
        <f>IF(N519="zákl. přenesená",J519,0)</f>
        <v>0</v>
      </c>
      <c r="BH519" s="162">
        <f>IF(N519="sníž. přenesená",J519,0)</f>
        <v>0</v>
      </c>
      <c r="BI519" s="162">
        <f>IF(N519="nulová",J519,0)</f>
        <v>0</v>
      </c>
      <c r="BJ519" s="18" t="s">
        <v>87</v>
      </c>
      <c r="BK519" s="162">
        <f>ROUND(I519*H519,2)</f>
        <v>0</v>
      </c>
      <c r="BL519" s="18" t="s">
        <v>303</v>
      </c>
      <c r="BM519" s="161" t="s">
        <v>786</v>
      </c>
    </row>
    <row r="520" spans="1:65" s="2" customFormat="1" ht="37.9" customHeight="1">
      <c r="A520" s="33"/>
      <c r="B520" s="149"/>
      <c r="C520" s="150" t="s">
        <v>787</v>
      </c>
      <c r="D520" s="150" t="s">
        <v>138</v>
      </c>
      <c r="E520" s="151" t="s">
        <v>788</v>
      </c>
      <c r="F520" s="152" t="s">
        <v>789</v>
      </c>
      <c r="G520" s="153" t="s">
        <v>334</v>
      </c>
      <c r="H520" s="154">
        <v>2785</v>
      </c>
      <c r="I520" s="155"/>
      <c r="J520" s="156">
        <f>ROUND(I520*H520,2)</f>
        <v>0</v>
      </c>
      <c r="K520" s="152" t="s">
        <v>1</v>
      </c>
      <c r="L520" s="34"/>
      <c r="M520" s="157" t="s">
        <v>1</v>
      </c>
      <c r="N520" s="158" t="s">
        <v>45</v>
      </c>
      <c r="O520" s="59"/>
      <c r="P520" s="159">
        <f>O520*H520</f>
        <v>0</v>
      </c>
      <c r="Q520" s="159">
        <v>0</v>
      </c>
      <c r="R520" s="159">
        <f>Q520*H520</f>
        <v>0</v>
      </c>
      <c r="S520" s="159">
        <v>0</v>
      </c>
      <c r="T520" s="160">
        <f>S520*H520</f>
        <v>0</v>
      </c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R520" s="161" t="s">
        <v>303</v>
      </c>
      <c r="AT520" s="161" t="s">
        <v>138</v>
      </c>
      <c r="AU520" s="161" t="s">
        <v>89</v>
      </c>
      <c r="AY520" s="18" t="s">
        <v>135</v>
      </c>
      <c r="BE520" s="162">
        <f>IF(N520="základní",J520,0)</f>
        <v>0</v>
      </c>
      <c r="BF520" s="162">
        <f>IF(N520="snížená",J520,0)</f>
        <v>0</v>
      </c>
      <c r="BG520" s="162">
        <f>IF(N520="zákl. přenesená",J520,0)</f>
        <v>0</v>
      </c>
      <c r="BH520" s="162">
        <f>IF(N520="sníž. přenesená",J520,0)</f>
        <v>0</v>
      </c>
      <c r="BI520" s="162">
        <f>IF(N520="nulová",J520,0)</f>
        <v>0</v>
      </c>
      <c r="BJ520" s="18" t="s">
        <v>87</v>
      </c>
      <c r="BK520" s="162">
        <f>ROUND(I520*H520,2)</f>
        <v>0</v>
      </c>
      <c r="BL520" s="18" t="s">
        <v>303</v>
      </c>
      <c r="BM520" s="161" t="s">
        <v>790</v>
      </c>
    </row>
    <row r="521" spans="1:65" s="2" customFormat="1" ht="24.2" customHeight="1">
      <c r="A521" s="33"/>
      <c r="B521" s="149"/>
      <c r="C521" s="150" t="s">
        <v>791</v>
      </c>
      <c r="D521" s="150" t="s">
        <v>138</v>
      </c>
      <c r="E521" s="151" t="s">
        <v>792</v>
      </c>
      <c r="F521" s="152" t="s">
        <v>793</v>
      </c>
      <c r="G521" s="153" t="s">
        <v>226</v>
      </c>
      <c r="H521" s="154">
        <v>103</v>
      </c>
      <c r="I521" s="155"/>
      <c r="J521" s="156">
        <f>ROUND(I521*H521,2)</f>
        <v>0</v>
      </c>
      <c r="K521" s="152" t="s">
        <v>1</v>
      </c>
      <c r="L521" s="34"/>
      <c r="M521" s="157" t="s">
        <v>1</v>
      </c>
      <c r="N521" s="158" t="s">
        <v>45</v>
      </c>
      <c r="O521" s="59"/>
      <c r="P521" s="159">
        <f>O521*H521</f>
        <v>0</v>
      </c>
      <c r="Q521" s="159">
        <v>0.01</v>
      </c>
      <c r="R521" s="159">
        <f>Q521*H521</f>
        <v>1.03</v>
      </c>
      <c r="S521" s="159">
        <v>0</v>
      </c>
      <c r="T521" s="160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61" t="s">
        <v>303</v>
      </c>
      <c r="AT521" s="161" t="s">
        <v>138</v>
      </c>
      <c r="AU521" s="161" t="s">
        <v>89</v>
      </c>
      <c r="AY521" s="18" t="s">
        <v>135</v>
      </c>
      <c r="BE521" s="162">
        <f>IF(N521="základní",J521,0)</f>
        <v>0</v>
      </c>
      <c r="BF521" s="162">
        <f>IF(N521="snížená",J521,0)</f>
        <v>0</v>
      </c>
      <c r="BG521" s="162">
        <f>IF(N521="zákl. přenesená",J521,0)</f>
        <v>0</v>
      </c>
      <c r="BH521" s="162">
        <f>IF(N521="sníž. přenesená",J521,0)</f>
        <v>0</v>
      </c>
      <c r="BI521" s="162">
        <f>IF(N521="nulová",J521,0)</f>
        <v>0</v>
      </c>
      <c r="BJ521" s="18" t="s">
        <v>87</v>
      </c>
      <c r="BK521" s="162">
        <f>ROUND(I521*H521,2)</f>
        <v>0</v>
      </c>
      <c r="BL521" s="18" t="s">
        <v>303</v>
      </c>
      <c r="BM521" s="161" t="s">
        <v>794</v>
      </c>
    </row>
    <row r="522" spans="1:65" s="13" customFormat="1" ht="11.25">
      <c r="B522" s="172"/>
      <c r="D522" s="163" t="s">
        <v>230</v>
      </c>
      <c r="E522" s="173" t="s">
        <v>1</v>
      </c>
      <c r="F522" s="174" t="s">
        <v>795</v>
      </c>
      <c r="H522" s="173" t="s">
        <v>1</v>
      </c>
      <c r="I522" s="175"/>
      <c r="L522" s="172"/>
      <c r="M522" s="176"/>
      <c r="N522" s="177"/>
      <c r="O522" s="177"/>
      <c r="P522" s="177"/>
      <c r="Q522" s="177"/>
      <c r="R522" s="177"/>
      <c r="S522" s="177"/>
      <c r="T522" s="178"/>
      <c r="AT522" s="173" t="s">
        <v>230</v>
      </c>
      <c r="AU522" s="173" t="s">
        <v>89</v>
      </c>
      <c r="AV522" s="13" t="s">
        <v>87</v>
      </c>
      <c r="AW522" s="13" t="s">
        <v>35</v>
      </c>
      <c r="AX522" s="13" t="s">
        <v>80</v>
      </c>
      <c r="AY522" s="173" t="s">
        <v>135</v>
      </c>
    </row>
    <row r="523" spans="1:65" s="13" customFormat="1" ht="11.25">
      <c r="B523" s="172"/>
      <c r="D523" s="163" t="s">
        <v>230</v>
      </c>
      <c r="E523" s="173" t="s">
        <v>1</v>
      </c>
      <c r="F523" s="174" t="s">
        <v>796</v>
      </c>
      <c r="H523" s="173" t="s">
        <v>1</v>
      </c>
      <c r="I523" s="175"/>
      <c r="L523" s="172"/>
      <c r="M523" s="176"/>
      <c r="N523" s="177"/>
      <c r="O523" s="177"/>
      <c r="P523" s="177"/>
      <c r="Q523" s="177"/>
      <c r="R523" s="177"/>
      <c r="S523" s="177"/>
      <c r="T523" s="178"/>
      <c r="AT523" s="173" t="s">
        <v>230</v>
      </c>
      <c r="AU523" s="173" t="s">
        <v>89</v>
      </c>
      <c r="AV523" s="13" t="s">
        <v>87</v>
      </c>
      <c r="AW523" s="13" t="s">
        <v>35</v>
      </c>
      <c r="AX523" s="13" t="s">
        <v>80</v>
      </c>
      <c r="AY523" s="173" t="s">
        <v>135</v>
      </c>
    </row>
    <row r="524" spans="1:65" s="14" customFormat="1" ht="11.25">
      <c r="B524" s="179"/>
      <c r="D524" s="163" t="s">
        <v>230</v>
      </c>
      <c r="E524" s="180" t="s">
        <v>1</v>
      </c>
      <c r="F524" s="181" t="s">
        <v>797</v>
      </c>
      <c r="H524" s="182">
        <v>103</v>
      </c>
      <c r="I524" s="183"/>
      <c r="L524" s="179"/>
      <c r="M524" s="184"/>
      <c r="N524" s="185"/>
      <c r="O524" s="185"/>
      <c r="P524" s="185"/>
      <c r="Q524" s="185"/>
      <c r="R524" s="185"/>
      <c r="S524" s="185"/>
      <c r="T524" s="186"/>
      <c r="AT524" s="180" t="s">
        <v>230</v>
      </c>
      <c r="AU524" s="180" t="s">
        <v>89</v>
      </c>
      <c r="AV524" s="14" t="s">
        <v>89</v>
      </c>
      <c r="AW524" s="14" t="s">
        <v>35</v>
      </c>
      <c r="AX524" s="14" t="s">
        <v>80</v>
      </c>
      <c r="AY524" s="180" t="s">
        <v>135</v>
      </c>
    </row>
    <row r="525" spans="1:65" s="15" customFormat="1" ht="11.25">
      <c r="B525" s="187"/>
      <c r="D525" s="163" t="s">
        <v>230</v>
      </c>
      <c r="E525" s="188" t="s">
        <v>1</v>
      </c>
      <c r="F525" s="189" t="s">
        <v>233</v>
      </c>
      <c r="H525" s="190">
        <v>103</v>
      </c>
      <c r="I525" s="191"/>
      <c r="L525" s="187"/>
      <c r="M525" s="192"/>
      <c r="N525" s="193"/>
      <c r="O525" s="193"/>
      <c r="P525" s="193"/>
      <c r="Q525" s="193"/>
      <c r="R525" s="193"/>
      <c r="S525" s="193"/>
      <c r="T525" s="194"/>
      <c r="AT525" s="188" t="s">
        <v>230</v>
      </c>
      <c r="AU525" s="188" t="s">
        <v>89</v>
      </c>
      <c r="AV525" s="15" t="s">
        <v>134</v>
      </c>
      <c r="AW525" s="15" t="s">
        <v>35</v>
      </c>
      <c r="AX525" s="15" t="s">
        <v>87</v>
      </c>
      <c r="AY525" s="188" t="s">
        <v>135</v>
      </c>
    </row>
    <row r="526" spans="1:65" s="2" customFormat="1" ht="24.2" customHeight="1">
      <c r="A526" s="33"/>
      <c r="B526" s="149"/>
      <c r="C526" s="150" t="s">
        <v>798</v>
      </c>
      <c r="D526" s="150" t="s">
        <v>138</v>
      </c>
      <c r="E526" s="151" t="s">
        <v>799</v>
      </c>
      <c r="F526" s="152" t="s">
        <v>800</v>
      </c>
      <c r="G526" s="153" t="s">
        <v>226</v>
      </c>
      <c r="H526" s="154">
        <v>131.70599999999999</v>
      </c>
      <c r="I526" s="155"/>
      <c r="J526" s="156">
        <f>ROUND(I526*H526,2)</f>
        <v>0</v>
      </c>
      <c r="K526" s="152" t="s">
        <v>227</v>
      </c>
      <c r="L526" s="34"/>
      <c r="M526" s="157" t="s">
        <v>1</v>
      </c>
      <c r="N526" s="158" t="s">
        <v>45</v>
      </c>
      <c r="O526" s="59"/>
      <c r="P526" s="159">
        <f>O526*H526</f>
        <v>0</v>
      </c>
      <c r="Q526" s="159">
        <v>1.2999999999999999E-4</v>
      </c>
      <c r="R526" s="159">
        <f>Q526*H526</f>
        <v>1.7121779999999996E-2</v>
      </c>
      <c r="S526" s="159">
        <v>0</v>
      </c>
      <c r="T526" s="160">
        <f>S526*H526</f>
        <v>0</v>
      </c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R526" s="161" t="s">
        <v>303</v>
      </c>
      <c r="AT526" s="161" t="s">
        <v>138</v>
      </c>
      <c r="AU526" s="161" t="s">
        <v>89</v>
      </c>
      <c r="AY526" s="18" t="s">
        <v>135</v>
      </c>
      <c r="BE526" s="162">
        <f>IF(N526="základní",J526,0)</f>
        <v>0</v>
      </c>
      <c r="BF526" s="162">
        <f>IF(N526="snížená",J526,0)</f>
        <v>0</v>
      </c>
      <c r="BG526" s="162">
        <f>IF(N526="zákl. přenesená",J526,0)</f>
        <v>0</v>
      </c>
      <c r="BH526" s="162">
        <f>IF(N526="sníž. přenesená",J526,0)</f>
        <v>0</v>
      </c>
      <c r="BI526" s="162">
        <f>IF(N526="nulová",J526,0)</f>
        <v>0</v>
      </c>
      <c r="BJ526" s="18" t="s">
        <v>87</v>
      </c>
      <c r="BK526" s="162">
        <f>ROUND(I526*H526,2)</f>
        <v>0</v>
      </c>
      <c r="BL526" s="18" t="s">
        <v>303</v>
      </c>
      <c r="BM526" s="161" t="s">
        <v>801</v>
      </c>
    </row>
    <row r="527" spans="1:65" s="2" customFormat="1" ht="19.5">
      <c r="A527" s="33"/>
      <c r="B527" s="34"/>
      <c r="C527" s="33"/>
      <c r="D527" s="163" t="s">
        <v>143</v>
      </c>
      <c r="E527" s="33"/>
      <c r="F527" s="164" t="s">
        <v>800</v>
      </c>
      <c r="G527" s="33"/>
      <c r="H527" s="33"/>
      <c r="I527" s="165"/>
      <c r="J527" s="33"/>
      <c r="K527" s="33"/>
      <c r="L527" s="34"/>
      <c r="M527" s="166"/>
      <c r="N527" s="167"/>
      <c r="O527" s="59"/>
      <c r="P527" s="59"/>
      <c r="Q527" s="59"/>
      <c r="R527" s="59"/>
      <c r="S527" s="59"/>
      <c r="T527" s="60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T527" s="18" t="s">
        <v>143</v>
      </c>
      <c r="AU527" s="18" t="s">
        <v>89</v>
      </c>
    </row>
    <row r="528" spans="1:65" s="13" customFormat="1" ht="11.25">
      <c r="B528" s="172"/>
      <c r="D528" s="163" t="s">
        <v>230</v>
      </c>
      <c r="E528" s="173" t="s">
        <v>1</v>
      </c>
      <c r="F528" s="174" t="s">
        <v>802</v>
      </c>
      <c r="H528" s="173" t="s">
        <v>1</v>
      </c>
      <c r="I528" s="175"/>
      <c r="L528" s="172"/>
      <c r="M528" s="176"/>
      <c r="N528" s="177"/>
      <c r="O528" s="177"/>
      <c r="P528" s="177"/>
      <c r="Q528" s="177"/>
      <c r="R528" s="177"/>
      <c r="S528" s="177"/>
      <c r="T528" s="178"/>
      <c r="AT528" s="173" t="s">
        <v>230</v>
      </c>
      <c r="AU528" s="173" t="s">
        <v>89</v>
      </c>
      <c r="AV528" s="13" t="s">
        <v>87</v>
      </c>
      <c r="AW528" s="13" t="s">
        <v>35</v>
      </c>
      <c r="AX528" s="13" t="s">
        <v>80</v>
      </c>
      <c r="AY528" s="173" t="s">
        <v>135</v>
      </c>
    </row>
    <row r="529" spans="1:65" s="14" customFormat="1" ht="11.25">
      <c r="B529" s="179"/>
      <c r="D529" s="163" t="s">
        <v>230</v>
      </c>
      <c r="E529" s="180" t="s">
        <v>1</v>
      </c>
      <c r="F529" s="181" t="s">
        <v>803</v>
      </c>
      <c r="H529" s="182">
        <v>21.42</v>
      </c>
      <c r="I529" s="183"/>
      <c r="L529" s="179"/>
      <c r="M529" s="184"/>
      <c r="N529" s="185"/>
      <c r="O529" s="185"/>
      <c r="P529" s="185"/>
      <c r="Q529" s="185"/>
      <c r="R529" s="185"/>
      <c r="S529" s="185"/>
      <c r="T529" s="186"/>
      <c r="AT529" s="180" t="s">
        <v>230</v>
      </c>
      <c r="AU529" s="180" t="s">
        <v>89</v>
      </c>
      <c r="AV529" s="14" t="s">
        <v>89</v>
      </c>
      <c r="AW529" s="14" t="s">
        <v>35</v>
      </c>
      <c r="AX529" s="14" t="s">
        <v>80</v>
      </c>
      <c r="AY529" s="180" t="s">
        <v>135</v>
      </c>
    </row>
    <row r="530" spans="1:65" s="14" customFormat="1" ht="11.25">
      <c r="B530" s="179"/>
      <c r="D530" s="163" t="s">
        <v>230</v>
      </c>
      <c r="E530" s="180" t="s">
        <v>1</v>
      </c>
      <c r="F530" s="181" t="s">
        <v>804</v>
      </c>
      <c r="H530" s="182">
        <v>75.786000000000001</v>
      </c>
      <c r="I530" s="183"/>
      <c r="L530" s="179"/>
      <c r="M530" s="184"/>
      <c r="N530" s="185"/>
      <c r="O530" s="185"/>
      <c r="P530" s="185"/>
      <c r="Q530" s="185"/>
      <c r="R530" s="185"/>
      <c r="S530" s="185"/>
      <c r="T530" s="186"/>
      <c r="AT530" s="180" t="s">
        <v>230</v>
      </c>
      <c r="AU530" s="180" t="s">
        <v>89</v>
      </c>
      <c r="AV530" s="14" t="s">
        <v>89</v>
      </c>
      <c r="AW530" s="14" t="s">
        <v>35</v>
      </c>
      <c r="AX530" s="14" t="s">
        <v>80</v>
      </c>
      <c r="AY530" s="180" t="s">
        <v>135</v>
      </c>
    </row>
    <row r="531" spans="1:65" s="14" customFormat="1" ht="11.25">
      <c r="B531" s="179"/>
      <c r="D531" s="163" t="s">
        <v>230</v>
      </c>
      <c r="E531" s="180" t="s">
        <v>1</v>
      </c>
      <c r="F531" s="181" t="s">
        <v>805</v>
      </c>
      <c r="H531" s="182">
        <v>34.5</v>
      </c>
      <c r="I531" s="183"/>
      <c r="L531" s="179"/>
      <c r="M531" s="184"/>
      <c r="N531" s="185"/>
      <c r="O531" s="185"/>
      <c r="P531" s="185"/>
      <c r="Q531" s="185"/>
      <c r="R531" s="185"/>
      <c r="S531" s="185"/>
      <c r="T531" s="186"/>
      <c r="AT531" s="180" t="s">
        <v>230</v>
      </c>
      <c r="AU531" s="180" t="s">
        <v>89</v>
      </c>
      <c r="AV531" s="14" t="s">
        <v>89</v>
      </c>
      <c r="AW531" s="14" t="s">
        <v>35</v>
      </c>
      <c r="AX531" s="14" t="s">
        <v>80</v>
      </c>
      <c r="AY531" s="180" t="s">
        <v>135</v>
      </c>
    </row>
    <row r="532" spans="1:65" s="15" customFormat="1" ht="11.25">
      <c r="B532" s="187"/>
      <c r="D532" s="163" t="s">
        <v>230</v>
      </c>
      <c r="E532" s="188" t="s">
        <v>1</v>
      </c>
      <c r="F532" s="189" t="s">
        <v>233</v>
      </c>
      <c r="H532" s="190">
        <v>131.70599999999999</v>
      </c>
      <c r="I532" s="191"/>
      <c r="L532" s="187"/>
      <c r="M532" s="192"/>
      <c r="N532" s="193"/>
      <c r="O532" s="193"/>
      <c r="P532" s="193"/>
      <c r="Q532" s="193"/>
      <c r="R532" s="193"/>
      <c r="S532" s="193"/>
      <c r="T532" s="194"/>
      <c r="AT532" s="188" t="s">
        <v>230</v>
      </c>
      <c r="AU532" s="188" t="s">
        <v>89</v>
      </c>
      <c r="AV532" s="15" t="s">
        <v>134</v>
      </c>
      <c r="AW532" s="15" t="s">
        <v>35</v>
      </c>
      <c r="AX532" s="15" t="s">
        <v>87</v>
      </c>
      <c r="AY532" s="188" t="s">
        <v>135</v>
      </c>
    </row>
    <row r="533" spans="1:65" s="2" customFormat="1" ht="16.5" customHeight="1">
      <c r="A533" s="33"/>
      <c r="B533" s="149"/>
      <c r="C533" s="195" t="s">
        <v>806</v>
      </c>
      <c r="D533" s="195" t="s">
        <v>331</v>
      </c>
      <c r="E533" s="196" t="s">
        <v>807</v>
      </c>
      <c r="F533" s="197" t="s">
        <v>808</v>
      </c>
      <c r="G533" s="198" t="s">
        <v>226</v>
      </c>
      <c r="H533" s="199">
        <v>151.46199999999999</v>
      </c>
      <c r="I533" s="200"/>
      <c r="J533" s="201">
        <f>ROUND(I533*H533,2)</f>
        <v>0</v>
      </c>
      <c r="K533" s="197" t="s">
        <v>1</v>
      </c>
      <c r="L533" s="202"/>
      <c r="M533" s="203" t="s">
        <v>1</v>
      </c>
      <c r="N533" s="204" t="s">
        <v>45</v>
      </c>
      <c r="O533" s="59"/>
      <c r="P533" s="159">
        <f>O533*H533</f>
        <v>0</v>
      </c>
      <c r="Q533" s="159">
        <v>6.7999999999999996E-3</v>
      </c>
      <c r="R533" s="159">
        <f>Q533*H533</f>
        <v>1.0299415999999999</v>
      </c>
      <c r="S533" s="159">
        <v>0</v>
      </c>
      <c r="T533" s="160">
        <f>S533*H533</f>
        <v>0</v>
      </c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R533" s="161" t="s">
        <v>415</v>
      </c>
      <c r="AT533" s="161" t="s">
        <v>331</v>
      </c>
      <c r="AU533" s="161" t="s">
        <v>89</v>
      </c>
      <c r="AY533" s="18" t="s">
        <v>135</v>
      </c>
      <c r="BE533" s="162">
        <f>IF(N533="základní",J533,0)</f>
        <v>0</v>
      </c>
      <c r="BF533" s="162">
        <f>IF(N533="snížená",J533,0)</f>
        <v>0</v>
      </c>
      <c r="BG533" s="162">
        <f>IF(N533="zákl. přenesená",J533,0)</f>
        <v>0</v>
      </c>
      <c r="BH533" s="162">
        <f>IF(N533="sníž. přenesená",J533,0)</f>
        <v>0</v>
      </c>
      <c r="BI533" s="162">
        <f>IF(N533="nulová",J533,0)</f>
        <v>0</v>
      </c>
      <c r="BJ533" s="18" t="s">
        <v>87</v>
      </c>
      <c r="BK533" s="162">
        <f>ROUND(I533*H533,2)</f>
        <v>0</v>
      </c>
      <c r="BL533" s="18" t="s">
        <v>303</v>
      </c>
      <c r="BM533" s="161" t="s">
        <v>809</v>
      </c>
    </row>
    <row r="534" spans="1:65" s="14" customFormat="1" ht="11.25">
      <c r="B534" s="179"/>
      <c r="D534" s="163" t="s">
        <v>230</v>
      </c>
      <c r="E534" s="180" t="s">
        <v>1</v>
      </c>
      <c r="F534" s="181" t="s">
        <v>810</v>
      </c>
      <c r="H534" s="182">
        <v>151.46199999999999</v>
      </c>
      <c r="I534" s="183"/>
      <c r="L534" s="179"/>
      <c r="M534" s="184"/>
      <c r="N534" s="185"/>
      <c r="O534" s="185"/>
      <c r="P534" s="185"/>
      <c r="Q534" s="185"/>
      <c r="R534" s="185"/>
      <c r="S534" s="185"/>
      <c r="T534" s="186"/>
      <c r="AT534" s="180" t="s">
        <v>230</v>
      </c>
      <c r="AU534" s="180" t="s">
        <v>89</v>
      </c>
      <c r="AV534" s="14" t="s">
        <v>89</v>
      </c>
      <c r="AW534" s="14" t="s">
        <v>35</v>
      </c>
      <c r="AX534" s="14" t="s">
        <v>80</v>
      </c>
      <c r="AY534" s="180" t="s">
        <v>135</v>
      </c>
    </row>
    <row r="535" spans="1:65" s="15" customFormat="1" ht="11.25">
      <c r="B535" s="187"/>
      <c r="D535" s="163" t="s">
        <v>230</v>
      </c>
      <c r="E535" s="188" t="s">
        <v>1</v>
      </c>
      <c r="F535" s="189" t="s">
        <v>233</v>
      </c>
      <c r="H535" s="190">
        <v>151.46199999999999</v>
      </c>
      <c r="I535" s="191"/>
      <c r="L535" s="187"/>
      <c r="M535" s="192"/>
      <c r="N535" s="193"/>
      <c r="O535" s="193"/>
      <c r="P535" s="193"/>
      <c r="Q535" s="193"/>
      <c r="R535" s="193"/>
      <c r="S535" s="193"/>
      <c r="T535" s="194"/>
      <c r="AT535" s="188" t="s">
        <v>230</v>
      </c>
      <c r="AU535" s="188" t="s">
        <v>89</v>
      </c>
      <c r="AV535" s="15" t="s">
        <v>134</v>
      </c>
      <c r="AW535" s="15" t="s">
        <v>35</v>
      </c>
      <c r="AX535" s="15" t="s">
        <v>87</v>
      </c>
      <c r="AY535" s="188" t="s">
        <v>135</v>
      </c>
    </row>
    <row r="536" spans="1:65" s="2" customFormat="1" ht="24.2" customHeight="1">
      <c r="A536" s="33"/>
      <c r="B536" s="149"/>
      <c r="C536" s="150" t="s">
        <v>811</v>
      </c>
      <c r="D536" s="150" t="s">
        <v>138</v>
      </c>
      <c r="E536" s="151" t="s">
        <v>812</v>
      </c>
      <c r="F536" s="152" t="s">
        <v>813</v>
      </c>
      <c r="G536" s="153" t="s">
        <v>226</v>
      </c>
      <c r="H536" s="154">
        <v>530.28899999999999</v>
      </c>
      <c r="I536" s="155"/>
      <c r="J536" s="156">
        <f>ROUND(I536*H536,2)</f>
        <v>0</v>
      </c>
      <c r="K536" s="152" t="s">
        <v>227</v>
      </c>
      <c r="L536" s="34"/>
      <c r="M536" s="157" t="s">
        <v>1</v>
      </c>
      <c r="N536" s="158" t="s">
        <v>45</v>
      </c>
      <c r="O536" s="59"/>
      <c r="P536" s="159">
        <f>O536*H536</f>
        <v>0</v>
      </c>
      <c r="Q536" s="159">
        <v>2.7999999999999998E-4</v>
      </c>
      <c r="R536" s="159">
        <f>Q536*H536</f>
        <v>0.14848091999999999</v>
      </c>
      <c r="S536" s="159">
        <v>0</v>
      </c>
      <c r="T536" s="160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61" t="s">
        <v>303</v>
      </c>
      <c r="AT536" s="161" t="s">
        <v>138</v>
      </c>
      <c r="AU536" s="161" t="s">
        <v>89</v>
      </c>
      <c r="AY536" s="18" t="s">
        <v>135</v>
      </c>
      <c r="BE536" s="162">
        <f>IF(N536="základní",J536,0)</f>
        <v>0</v>
      </c>
      <c r="BF536" s="162">
        <f>IF(N536="snížená",J536,0)</f>
        <v>0</v>
      </c>
      <c r="BG536" s="162">
        <f>IF(N536="zákl. přenesená",J536,0)</f>
        <v>0</v>
      </c>
      <c r="BH536" s="162">
        <f>IF(N536="sníž. přenesená",J536,0)</f>
        <v>0</v>
      </c>
      <c r="BI536" s="162">
        <f>IF(N536="nulová",J536,0)</f>
        <v>0</v>
      </c>
      <c r="BJ536" s="18" t="s">
        <v>87</v>
      </c>
      <c r="BK536" s="162">
        <f>ROUND(I536*H536,2)</f>
        <v>0</v>
      </c>
      <c r="BL536" s="18" t="s">
        <v>303</v>
      </c>
      <c r="BM536" s="161" t="s">
        <v>814</v>
      </c>
    </row>
    <row r="537" spans="1:65" s="2" customFormat="1" ht="19.5">
      <c r="A537" s="33"/>
      <c r="B537" s="34"/>
      <c r="C537" s="33"/>
      <c r="D537" s="163" t="s">
        <v>143</v>
      </c>
      <c r="E537" s="33"/>
      <c r="F537" s="164" t="s">
        <v>815</v>
      </c>
      <c r="G537" s="33"/>
      <c r="H537" s="33"/>
      <c r="I537" s="165"/>
      <c r="J537" s="33"/>
      <c r="K537" s="33"/>
      <c r="L537" s="34"/>
      <c r="M537" s="166"/>
      <c r="N537" s="167"/>
      <c r="O537" s="59"/>
      <c r="P537" s="59"/>
      <c r="Q537" s="59"/>
      <c r="R537" s="59"/>
      <c r="S537" s="59"/>
      <c r="T537" s="60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18" t="s">
        <v>143</v>
      </c>
      <c r="AU537" s="18" t="s">
        <v>89</v>
      </c>
    </row>
    <row r="538" spans="1:65" s="14" customFormat="1" ht="11.25">
      <c r="B538" s="179"/>
      <c r="D538" s="163" t="s">
        <v>230</v>
      </c>
      <c r="E538" s="180" t="s">
        <v>1</v>
      </c>
      <c r="F538" s="181" t="s">
        <v>816</v>
      </c>
      <c r="H538" s="182">
        <v>330.99</v>
      </c>
      <c r="I538" s="183"/>
      <c r="L538" s="179"/>
      <c r="M538" s="184"/>
      <c r="N538" s="185"/>
      <c r="O538" s="185"/>
      <c r="P538" s="185"/>
      <c r="Q538" s="185"/>
      <c r="R538" s="185"/>
      <c r="S538" s="185"/>
      <c r="T538" s="186"/>
      <c r="AT538" s="180" t="s">
        <v>230</v>
      </c>
      <c r="AU538" s="180" t="s">
        <v>89</v>
      </c>
      <c r="AV538" s="14" t="s">
        <v>89</v>
      </c>
      <c r="AW538" s="14" t="s">
        <v>35</v>
      </c>
      <c r="AX538" s="14" t="s">
        <v>80</v>
      </c>
      <c r="AY538" s="180" t="s">
        <v>135</v>
      </c>
    </row>
    <row r="539" spans="1:65" s="14" customFormat="1" ht="11.25">
      <c r="B539" s="179"/>
      <c r="D539" s="163" t="s">
        <v>230</v>
      </c>
      <c r="E539" s="180" t="s">
        <v>1</v>
      </c>
      <c r="F539" s="181" t="s">
        <v>817</v>
      </c>
      <c r="H539" s="182">
        <v>199.29900000000001</v>
      </c>
      <c r="I539" s="183"/>
      <c r="L539" s="179"/>
      <c r="M539" s="184"/>
      <c r="N539" s="185"/>
      <c r="O539" s="185"/>
      <c r="P539" s="185"/>
      <c r="Q539" s="185"/>
      <c r="R539" s="185"/>
      <c r="S539" s="185"/>
      <c r="T539" s="186"/>
      <c r="AT539" s="180" t="s">
        <v>230</v>
      </c>
      <c r="AU539" s="180" t="s">
        <v>89</v>
      </c>
      <c r="AV539" s="14" t="s">
        <v>89</v>
      </c>
      <c r="AW539" s="14" t="s">
        <v>35</v>
      </c>
      <c r="AX539" s="14" t="s">
        <v>80</v>
      </c>
      <c r="AY539" s="180" t="s">
        <v>135</v>
      </c>
    </row>
    <row r="540" spans="1:65" s="15" customFormat="1" ht="11.25">
      <c r="B540" s="187"/>
      <c r="D540" s="163" t="s">
        <v>230</v>
      </c>
      <c r="E540" s="188" t="s">
        <v>1</v>
      </c>
      <c r="F540" s="189" t="s">
        <v>233</v>
      </c>
      <c r="H540" s="190">
        <v>530.28899999999999</v>
      </c>
      <c r="I540" s="191"/>
      <c r="L540" s="187"/>
      <c r="M540" s="192"/>
      <c r="N540" s="193"/>
      <c r="O540" s="193"/>
      <c r="P540" s="193"/>
      <c r="Q540" s="193"/>
      <c r="R540" s="193"/>
      <c r="S540" s="193"/>
      <c r="T540" s="194"/>
      <c r="AT540" s="188" t="s">
        <v>230</v>
      </c>
      <c r="AU540" s="188" t="s">
        <v>89</v>
      </c>
      <c r="AV540" s="15" t="s">
        <v>134</v>
      </c>
      <c r="AW540" s="15" t="s">
        <v>35</v>
      </c>
      <c r="AX540" s="15" t="s">
        <v>87</v>
      </c>
      <c r="AY540" s="188" t="s">
        <v>135</v>
      </c>
    </row>
    <row r="541" spans="1:65" s="2" customFormat="1" ht="16.5" customHeight="1">
      <c r="A541" s="33"/>
      <c r="B541" s="149"/>
      <c r="C541" s="195" t="s">
        <v>818</v>
      </c>
      <c r="D541" s="195" t="s">
        <v>331</v>
      </c>
      <c r="E541" s="196" t="s">
        <v>819</v>
      </c>
      <c r="F541" s="197" t="s">
        <v>820</v>
      </c>
      <c r="G541" s="198" t="s">
        <v>226</v>
      </c>
      <c r="H541" s="199">
        <v>609.83199999999999</v>
      </c>
      <c r="I541" s="200"/>
      <c r="J541" s="201">
        <f>ROUND(I541*H541,2)</f>
        <v>0</v>
      </c>
      <c r="K541" s="197" t="s">
        <v>1</v>
      </c>
      <c r="L541" s="202"/>
      <c r="M541" s="203" t="s">
        <v>1</v>
      </c>
      <c r="N541" s="204" t="s">
        <v>45</v>
      </c>
      <c r="O541" s="59"/>
      <c r="P541" s="159">
        <f>O541*H541</f>
        <v>0</v>
      </c>
      <c r="Q541" s="159">
        <v>1.7000000000000001E-2</v>
      </c>
      <c r="R541" s="159">
        <f>Q541*H541</f>
        <v>10.367144000000001</v>
      </c>
      <c r="S541" s="159">
        <v>0</v>
      </c>
      <c r="T541" s="160">
        <f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161" t="s">
        <v>415</v>
      </c>
      <c r="AT541" s="161" t="s">
        <v>331</v>
      </c>
      <c r="AU541" s="161" t="s">
        <v>89</v>
      </c>
      <c r="AY541" s="18" t="s">
        <v>135</v>
      </c>
      <c r="BE541" s="162">
        <f>IF(N541="základní",J541,0)</f>
        <v>0</v>
      </c>
      <c r="BF541" s="162">
        <f>IF(N541="snížená",J541,0)</f>
        <v>0</v>
      </c>
      <c r="BG541" s="162">
        <f>IF(N541="zákl. přenesená",J541,0)</f>
        <v>0</v>
      </c>
      <c r="BH541" s="162">
        <f>IF(N541="sníž. přenesená",J541,0)</f>
        <v>0</v>
      </c>
      <c r="BI541" s="162">
        <f>IF(N541="nulová",J541,0)</f>
        <v>0</v>
      </c>
      <c r="BJ541" s="18" t="s">
        <v>87</v>
      </c>
      <c r="BK541" s="162">
        <f>ROUND(I541*H541,2)</f>
        <v>0</v>
      </c>
      <c r="BL541" s="18" t="s">
        <v>303</v>
      </c>
      <c r="BM541" s="161" t="s">
        <v>821</v>
      </c>
    </row>
    <row r="542" spans="1:65" s="14" customFormat="1" ht="11.25">
      <c r="B542" s="179"/>
      <c r="D542" s="163" t="s">
        <v>230</v>
      </c>
      <c r="E542" s="180" t="s">
        <v>1</v>
      </c>
      <c r="F542" s="181" t="s">
        <v>822</v>
      </c>
      <c r="H542" s="182">
        <v>609.83199999999999</v>
      </c>
      <c r="I542" s="183"/>
      <c r="L542" s="179"/>
      <c r="M542" s="184"/>
      <c r="N542" s="185"/>
      <c r="O542" s="185"/>
      <c r="P542" s="185"/>
      <c r="Q542" s="185"/>
      <c r="R542" s="185"/>
      <c r="S542" s="185"/>
      <c r="T542" s="186"/>
      <c r="AT542" s="180" t="s">
        <v>230</v>
      </c>
      <c r="AU542" s="180" t="s">
        <v>89</v>
      </c>
      <c r="AV542" s="14" t="s">
        <v>89</v>
      </c>
      <c r="AW542" s="14" t="s">
        <v>35</v>
      </c>
      <c r="AX542" s="14" t="s">
        <v>80</v>
      </c>
      <c r="AY542" s="180" t="s">
        <v>135</v>
      </c>
    </row>
    <row r="543" spans="1:65" s="15" customFormat="1" ht="11.25">
      <c r="B543" s="187"/>
      <c r="D543" s="163" t="s">
        <v>230</v>
      </c>
      <c r="E543" s="188" t="s">
        <v>1</v>
      </c>
      <c r="F543" s="189" t="s">
        <v>233</v>
      </c>
      <c r="H543" s="190">
        <v>609.83199999999999</v>
      </c>
      <c r="I543" s="191"/>
      <c r="L543" s="187"/>
      <c r="M543" s="192"/>
      <c r="N543" s="193"/>
      <c r="O543" s="193"/>
      <c r="P543" s="193"/>
      <c r="Q543" s="193"/>
      <c r="R543" s="193"/>
      <c r="S543" s="193"/>
      <c r="T543" s="194"/>
      <c r="AT543" s="188" t="s">
        <v>230</v>
      </c>
      <c r="AU543" s="188" t="s">
        <v>89</v>
      </c>
      <c r="AV543" s="15" t="s">
        <v>134</v>
      </c>
      <c r="AW543" s="15" t="s">
        <v>35</v>
      </c>
      <c r="AX543" s="15" t="s">
        <v>87</v>
      </c>
      <c r="AY543" s="188" t="s">
        <v>135</v>
      </c>
    </row>
    <row r="544" spans="1:65" s="2" customFormat="1" ht="24.2" customHeight="1">
      <c r="A544" s="33"/>
      <c r="B544" s="149"/>
      <c r="C544" s="150" t="s">
        <v>823</v>
      </c>
      <c r="D544" s="150" t="s">
        <v>138</v>
      </c>
      <c r="E544" s="151" t="s">
        <v>824</v>
      </c>
      <c r="F544" s="152" t="s">
        <v>825</v>
      </c>
      <c r="G544" s="153" t="s">
        <v>317</v>
      </c>
      <c r="H544" s="154">
        <v>12.593</v>
      </c>
      <c r="I544" s="155"/>
      <c r="J544" s="156">
        <f>ROUND(I544*H544,2)</f>
        <v>0</v>
      </c>
      <c r="K544" s="152" t="s">
        <v>227</v>
      </c>
      <c r="L544" s="34"/>
      <c r="M544" s="157" t="s">
        <v>1</v>
      </c>
      <c r="N544" s="158" t="s">
        <v>45</v>
      </c>
      <c r="O544" s="59"/>
      <c r="P544" s="159">
        <f>O544*H544</f>
        <v>0</v>
      </c>
      <c r="Q544" s="159">
        <v>0</v>
      </c>
      <c r="R544" s="159">
        <f>Q544*H544</f>
        <v>0</v>
      </c>
      <c r="S544" s="159">
        <v>0</v>
      </c>
      <c r="T544" s="160">
        <f>S544*H544</f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161" t="s">
        <v>303</v>
      </c>
      <c r="AT544" s="161" t="s">
        <v>138</v>
      </c>
      <c r="AU544" s="161" t="s">
        <v>89</v>
      </c>
      <c r="AY544" s="18" t="s">
        <v>135</v>
      </c>
      <c r="BE544" s="162">
        <f>IF(N544="základní",J544,0)</f>
        <v>0</v>
      </c>
      <c r="BF544" s="162">
        <f>IF(N544="snížená",J544,0)</f>
        <v>0</v>
      </c>
      <c r="BG544" s="162">
        <f>IF(N544="zákl. přenesená",J544,0)</f>
        <v>0</v>
      </c>
      <c r="BH544" s="162">
        <f>IF(N544="sníž. přenesená",J544,0)</f>
        <v>0</v>
      </c>
      <c r="BI544" s="162">
        <f>IF(N544="nulová",J544,0)</f>
        <v>0</v>
      </c>
      <c r="BJ544" s="18" t="s">
        <v>87</v>
      </c>
      <c r="BK544" s="162">
        <f>ROUND(I544*H544,2)</f>
        <v>0</v>
      </c>
      <c r="BL544" s="18" t="s">
        <v>303</v>
      </c>
      <c r="BM544" s="161" t="s">
        <v>826</v>
      </c>
    </row>
    <row r="545" spans="1:65" s="2" customFormat="1" ht="29.25">
      <c r="A545" s="33"/>
      <c r="B545" s="34"/>
      <c r="C545" s="33"/>
      <c r="D545" s="163" t="s">
        <v>143</v>
      </c>
      <c r="E545" s="33"/>
      <c r="F545" s="164" t="s">
        <v>827</v>
      </c>
      <c r="G545" s="33"/>
      <c r="H545" s="33"/>
      <c r="I545" s="165"/>
      <c r="J545" s="33"/>
      <c r="K545" s="33"/>
      <c r="L545" s="34"/>
      <c r="M545" s="166"/>
      <c r="N545" s="167"/>
      <c r="O545" s="59"/>
      <c r="P545" s="59"/>
      <c r="Q545" s="59"/>
      <c r="R545" s="59"/>
      <c r="S545" s="59"/>
      <c r="T545" s="60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T545" s="18" t="s">
        <v>143</v>
      </c>
      <c r="AU545" s="18" t="s">
        <v>89</v>
      </c>
    </row>
    <row r="546" spans="1:65" s="12" customFormat="1" ht="22.9" customHeight="1">
      <c r="B546" s="136"/>
      <c r="D546" s="137" t="s">
        <v>79</v>
      </c>
      <c r="E546" s="147" t="s">
        <v>828</v>
      </c>
      <c r="F546" s="147" t="s">
        <v>829</v>
      </c>
      <c r="I546" s="139"/>
      <c r="J546" s="148">
        <f>BK546</f>
        <v>0</v>
      </c>
      <c r="L546" s="136"/>
      <c r="M546" s="141"/>
      <c r="N546" s="142"/>
      <c r="O546" s="142"/>
      <c r="P546" s="143">
        <f>SUM(P547:P571)</f>
        <v>0</v>
      </c>
      <c r="Q546" s="142"/>
      <c r="R546" s="143">
        <f>SUM(R547:R571)</f>
        <v>5.3278399999999997E-2</v>
      </c>
      <c r="S546" s="142"/>
      <c r="T546" s="144">
        <f>SUM(T547:T571)</f>
        <v>0</v>
      </c>
      <c r="AR546" s="137" t="s">
        <v>89</v>
      </c>
      <c r="AT546" s="145" t="s">
        <v>79</v>
      </c>
      <c r="AU546" s="145" t="s">
        <v>87</v>
      </c>
      <c r="AY546" s="137" t="s">
        <v>135</v>
      </c>
      <c r="BK546" s="146">
        <f>SUM(BK547:BK571)</f>
        <v>0</v>
      </c>
    </row>
    <row r="547" spans="1:65" s="2" customFormat="1" ht="24.2" customHeight="1">
      <c r="A547" s="33"/>
      <c r="B547" s="149"/>
      <c r="C547" s="150" t="s">
        <v>830</v>
      </c>
      <c r="D547" s="150" t="s">
        <v>138</v>
      </c>
      <c r="E547" s="151" t="s">
        <v>831</v>
      </c>
      <c r="F547" s="152" t="s">
        <v>832</v>
      </c>
      <c r="G547" s="153" t="s">
        <v>226</v>
      </c>
      <c r="H547" s="154">
        <v>19.440000000000001</v>
      </c>
      <c r="I547" s="155"/>
      <c r="J547" s="156">
        <f>ROUND(I547*H547,2)</f>
        <v>0</v>
      </c>
      <c r="K547" s="152" t="s">
        <v>227</v>
      </c>
      <c r="L547" s="34"/>
      <c r="M547" s="157" t="s">
        <v>1</v>
      </c>
      <c r="N547" s="158" t="s">
        <v>45</v>
      </c>
      <c r="O547" s="59"/>
      <c r="P547" s="159">
        <f>O547*H547</f>
        <v>0</v>
      </c>
      <c r="Q547" s="159">
        <v>2.1000000000000001E-4</v>
      </c>
      <c r="R547" s="159">
        <f>Q547*H547</f>
        <v>4.0824000000000008E-3</v>
      </c>
      <c r="S547" s="159">
        <v>0</v>
      </c>
      <c r="T547" s="160">
        <f>S547*H547</f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161" t="s">
        <v>303</v>
      </c>
      <c r="AT547" s="161" t="s">
        <v>138</v>
      </c>
      <c r="AU547" s="161" t="s">
        <v>89</v>
      </c>
      <c r="AY547" s="18" t="s">
        <v>135</v>
      </c>
      <c r="BE547" s="162">
        <f>IF(N547="základní",J547,0)</f>
        <v>0</v>
      </c>
      <c r="BF547" s="162">
        <f>IF(N547="snížená",J547,0)</f>
        <v>0</v>
      </c>
      <c r="BG547" s="162">
        <f>IF(N547="zákl. přenesená",J547,0)</f>
        <v>0</v>
      </c>
      <c r="BH547" s="162">
        <f>IF(N547="sníž. přenesená",J547,0)</f>
        <v>0</v>
      </c>
      <c r="BI547" s="162">
        <f>IF(N547="nulová",J547,0)</f>
        <v>0</v>
      </c>
      <c r="BJ547" s="18" t="s">
        <v>87</v>
      </c>
      <c r="BK547" s="162">
        <f>ROUND(I547*H547,2)</f>
        <v>0</v>
      </c>
      <c r="BL547" s="18" t="s">
        <v>303</v>
      </c>
      <c r="BM547" s="161" t="s">
        <v>833</v>
      </c>
    </row>
    <row r="548" spans="1:65" s="2" customFormat="1" ht="11.25">
      <c r="A548" s="33"/>
      <c r="B548" s="34"/>
      <c r="C548" s="33"/>
      <c r="D548" s="163" t="s">
        <v>143</v>
      </c>
      <c r="E548" s="33"/>
      <c r="F548" s="164" t="s">
        <v>832</v>
      </c>
      <c r="G548" s="33"/>
      <c r="H548" s="33"/>
      <c r="I548" s="165"/>
      <c r="J548" s="33"/>
      <c r="K548" s="33"/>
      <c r="L548" s="34"/>
      <c r="M548" s="166"/>
      <c r="N548" s="167"/>
      <c r="O548" s="59"/>
      <c r="P548" s="59"/>
      <c r="Q548" s="59"/>
      <c r="R548" s="59"/>
      <c r="S548" s="59"/>
      <c r="T548" s="60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T548" s="18" t="s">
        <v>143</v>
      </c>
      <c r="AU548" s="18" t="s">
        <v>89</v>
      </c>
    </row>
    <row r="549" spans="1:65" s="13" customFormat="1" ht="11.25">
      <c r="B549" s="172"/>
      <c r="D549" s="163" t="s">
        <v>230</v>
      </c>
      <c r="E549" s="173" t="s">
        <v>1</v>
      </c>
      <c r="F549" s="174" t="s">
        <v>834</v>
      </c>
      <c r="H549" s="173" t="s">
        <v>1</v>
      </c>
      <c r="I549" s="175"/>
      <c r="L549" s="172"/>
      <c r="M549" s="176"/>
      <c r="N549" s="177"/>
      <c r="O549" s="177"/>
      <c r="P549" s="177"/>
      <c r="Q549" s="177"/>
      <c r="R549" s="177"/>
      <c r="S549" s="177"/>
      <c r="T549" s="178"/>
      <c r="AT549" s="173" t="s">
        <v>230</v>
      </c>
      <c r="AU549" s="173" t="s">
        <v>89</v>
      </c>
      <c r="AV549" s="13" t="s">
        <v>87</v>
      </c>
      <c r="AW549" s="13" t="s">
        <v>35</v>
      </c>
      <c r="AX549" s="13" t="s">
        <v>80</v>
      </c>
      <c r="AY549" s="173" t="s">
        <v>135</v>
      </c>
    </row>
    <row r="550" spans="1:65" s="14" customFormat="1" ht="11.25">
      <c r="B550" s="179"/>
      <c r="D550" s="163" t="s">
        <v>230</v>
      </c>
      <c r="E550" s="180" t="s">
        <v>1</v>
      </c>
      <c r="F550" s="181" t="s">
        <v>835</v>
      </c>
      <c r="H550" s="182">
        <v>19.440000000000001</v>
      </c>
      <c r="I550" s="183"/>
      <c r="L550" s="179"/>
      <c r="M550" s="184"/>
      <c r="N550" s="185"/>
      <c r="O550" s="185"/>
      <c r="P550" s="185"/>
      <c r="Q550" s="185"/>
      <c r="R550" s="185"/>
      <c r="S550" s="185"/>
      <c r="T550" s="186"/>
      <c r="AT550" s="180" t="s">
        <v>230</v>
      </c>
      <c r="AU550" s="180" t="s">
        <v>89</v>
      </c>
      <c r="AV550" s="14" t="s">
        <v>89</v>
      </c>
      <c r="AW550" s="14" t="s">
        <v>35</v>
      </c>
      <c r="AX550" s="14" t="s">
        <v>80</v>
      </c>
      <c r="AY550" s="180" t="s">
        <v>135</v>
      </c>
    </row>
    <row r="551" spans="1:65" s="15" customFormat="1" ht="11.25">
      <c r="B551" s="187"/>
      <c r="D551" s="163" t="s">
        <v>230</v>
      </c>
      <c r="E551" s="188" t="s">
        <v>1</v>
      </c>
      <c r="F551" s="189" t="s">
        <v>233</v>
      </c>
      <c r="H551" s="190">
        <v>19.440000000000001</v>
      </c>
      <c r="I551" s="191"/>
      <c r="L551" s="187"/>
      <c r="M551" s="192"/>
      <c r="N551" s="193"/>
      <c r="O551" s="193"/>
      <c r="P551" s="193"/>
      <c r="Q551" s="193"/>
      <c r="R551" s="193"/>
      <c r="S551" s="193"/>
      <c r="T551" s="194"/>
      <c r="AT551" s="188" t="s">
        <v>230</v>
      </c>
      <c r="AU551" s="188" t="s">
        <v>89</v>
      </c>
      <c r="AV551" s="15" t="s">
        <v>134</v>
      </c>
      <c r="AW551" s="15" t="s">
        <v>35</v>
      </c>
      <c r="AX551" s="15" t="s">
        <v>87</v>
      </c>
      <c r="AY551" s="188" t="s">
        <v>135</v>
      </c>
    </row>
    <row r="552" spans="1:65" s="2" customFormat="1" ht="24.2" customHeight="1">
      <c r="A552" s="33"/>
      <c r="B552" s="149"/>
      <c r="C552" s="150" t="s">
        <v>836</v>
      </c>
      <c r="D552" s="150" t="s">
        <v>138</v>
      </c>
      <c r="E552" s="151" t="s">
        <v>837</v>
      </c>
      <c r="F552" s="152" t="s">
        <v>838</v>
      </c>
      <c r="G552" s="153" t="s">
        <v>379</v>
      </c>
      <c r="H552" s="154">
        <v>117.6</v>
      </c>
      <c r="I552" s="155"/>
      <c r="J552" s="156">
        <f>ROUND(I552*H552,2)</f>
        <v>0</v>
      </c>
      <c r="K552" s="152" t="s">
        <v>227</v>
      </c>
      <c r="L552" s="34"/>
      <c r="M552" s="157" t="s">
        <v>1</v>
      </c>
      <c r="N552" s="158" t="s">
        <v>45</v>
      </c>
      <c r="O552" s="59"/>
      <c r="P552" s="159">
        <f>O552*H552</f>
        <v>0</v>
      </c>
      <c r="Q552" s="159">
        <v>2.1000000000000001E-4</v>
      </c>
      <c r="R552" s="159">
        <f>Q552*H552</f>
        <v>2.4695999999999999E-2</v>
      </c>
      <c r="S552" s="159">
        <v>0</v>
      </c>
      <c r="T552" s="160">
        <f>S552*H552</f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161" t="s">
        <v>303</v>
      </c>
      <c r="AT552" s="161" t="s">
        <v>138</v>
      </c>
      <c r="AU552" s="161" t="s">
        <v>89</v>
      </c>
      <c r="AY552" s="18" t="s">
        <v>135</v>
      </c>
      <c r="BE552" s="162">
        <f>IF(N552="základní",J552,0)</f>
        <v>0</v>
      </c>
      <c r="BF552" s="162">
        <f>IF(N552="snížená",J552,0)</f>
        <v>0</v>
      </c>
      <c r="BG552" s="162">
        <f>IF(N552="zákl. přenesená",J552,0)</f>
        <v>0</v>
      </c>
      <c r="BH552" s="162">
        <f>IF(N552="sníž. přenesená",J552,0)</f>
        <v>0</v>
      </c>
      <c r="BI552" s="162">
        <f>IF(N552="nulová",J552,0)</f>
        <v>0</v>
      </c>
      <c r="BJ552" s="18" t="s">
        <v>87</v>
      </c>
      <c r="BK552" s="162">
        <f>ROUND(I552*H552,2)</f>
        <v>0</v>
      </c>
      <c r="BL552" s="18" t="s">
        <v>303</v>
      </c>
      <c r="BM552" s="161" t="s">
        <v>839</v>
      </c>
    </row>
    <row r="553" spans="1:65" s="2" customFormat="1" ht="19.5">
      <c r="A553" s="33"/>
      <c r="B553" s="34"/>
      <c r="C553" s="33"/>
      <c r="D553" s="163" t="s">
        <v>143</v>
      </c>
      <c r="E553" s="33"/>
      <c r="F553" s="164" t="s">
        <v>840</v>
      </c>
      <c r="G553" s="33"/>
      <c r="H553" s="33"/>
      <c r="I553" s="165"/>
      <c r="J553" s="33"/>
      <c r="K553" s="33"/>
      <c r="L553" s="34"/>
      <c r="M553" s="166"/>
      <c r="N553" s="167"/>
      <c r="O553" s="59"/>
      <c r="P553" s="59"/>
      <c r="Q553" s="59"/>
      <c r="R553" s="59"/>
      <c r="S553" s="59"/>
      <c r="T553" s="60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T553" s="18" t="s">
        <v>143</v>
      </c>
      <c r="AU553" s="18" t="s">
        <v>89</v>
      </c>
    </row>
    <row r="554" spans="1:65" s="13" customFormat="1" ht="11.25">
      <c r="B554" s="172"/>
      <c r="D554" s="163" t="s">
        <v>230</v>
      </c>
      <c r="E554" s="173" t="s">
        <v>1</v>
      </c>
      <c r="F554" s="174" t="s">
        <v>841</v>
      </c>
      <c r="H554" s="173" t="s">
        <v>1</v>
      </c>
      <c r="I554" s="175"/>
      <c r="L554" s="172"/>
      <c r="M554" s="176"/>
      <c r="N554" s="177"/>
      <c r="O554" s="177"/>
      <c r="P554" s="177"/>
      <c r="Q554" s="177"/>
      <c r="R554" s="177"/>
      <c r="S554" s="177"/>
      <c r="T554" s="178"/>
      <c r="AT554" s="173" t="s">
        <v>230</v>
      </c>
      <c r="AU554" s="173" t="s">
        <v>89</v>
      </c>
      <c r="AV554" s="13" t="s">
        <v>87</v>
      </c>
      <c r="AW554" s="13" t="s">
        <v>35</v>
      </c>
      <c r="AX554" s="13" t="s">
        <v>80</v>
      </c>
      <c r="AY554" s="173" t="s">
        <v>135</v>
      </c>
    </row>
    <row r="555" spans="1:65" s="14" customFormat="1" ht="11.25">
      <c r="B555" s="179"/>
      <c r="D555" s="163" t="s">
        <v>230</v>
      </c>
      <c r="E555" s="180" t="s">
        <v>1</v>
      </c>
      <c r="F555" s="181" t="s">
        <v>842</v>
      </c>
      <c r="H555" s="182">
        <v>30.6</v>
      </c>
      <c r="I555" s="183"/>
      <c r="L555" s="179"/>
      <c r="M555" s="184"/>
      <c r="N555" s="185"/>
      <c r="O555" s="185"/>
      <c r="P555" s="185"/>
      <c r="Q555" s="185"/>
      <c r="R555" s="185"/>
      <c r="S555" s="185"/>
      <c r="T555" s="186"/>
      <c r="AT555" s="180" t="s">
        <v>230</v>
      </c>
      <c r="AU555" s="180" t="s">
        <v>89</v>
      </c>
      <c r="AV555" s="14" t="s">
        <v>89</v>
      </c>
      <c r="AW555" s="14" t="s">
        <v>35</v>
      </c>
      <c r="AX555" s="14" t="s">
        <v>80</v>
      </c>
      <c r="AY555" s="180" t="s">
        <v>135</v>
      </c>
    </row>
    <row r="556" spans="1:65" s="14" customFormat="1" ht="11.25">
      <c r="B556" s="179"/>
      <c r="D556" s="163" t="s">
        <v>230</v>
      </c>
      <c r="E556" s="180" t="s">
        <v>1</v>
      </c>
      <c r="F556" s="181" t="s">
        <v>843</v>
      </c>
      <c r="H556" s="182">
        <v>49.2</v>
      </c>
      <c r="I556" s="183"/>
      <c r="L556" s="179"/>
      <c r="M556" s="184"/>
      <c r="N556" s="185"/>
      <c r="O556" s="185"/>
      <c r="P556" s="185"/>
      <c r="Q556" s="185"/>
      <c r="R556" s="185"/>
      <c r="S556" s="185"/>
      <c r="T556" s="186"/>
      <c r="AT556" s="180" t="s">
        <v>230</v>
      </c>
      <c r="AU556" s="180" t="s">
        <v>89</v>
      </c>
      <c r="AV556" s="14" t="s">
        <v>89</v>
      </c>
      <c r="AW556" s="14" t="s">
        <v>35</v>
      </c>
      <c r="AX556" s="14" t="s">
        <v>80</v>
      </c>
      <c r="AY556" s="180" t="s">
        <v>135</v>
      </c>
    </row>
    <row r="557" spans="1:65" s="14" customFormat="1" ht="11.25">
      <c r="B557" s="179"/>
      <c r="D557" s="163" t="s">
        <v>230</v>
      </c>
      <c r="E557" s="180" t="s">
        <v>1</v>
      </c>
      <c r="F557" s="181" t="s">
        <v>844</v>
      </c>
      <c r="H557" s="182">
        <v>37.799999999999997</v>
      </c>
      <c r="I557" s="183"/>
      <c r="L557" s="179"/>
      <c r="M557" s="184"/>
      <c r="N557" s="185"/>
      <c r="O557" s="185"/>
      <c r="P557" s="185"/>
      <c r="Q557" s="185"/>
      <c r="R557" s="185"/>
      <c r="S557" s="185"/>
      <c r="T557" s="186"/>
      <c r="AT557" s="180" t="s">
        <v>230</v>
      </c>
      <c r="AU557" s="180" t="s">
        <v>89</v>
      </c>
      <c r="AV557" s="14" t="s">
        <v>89</v>
      </c>
      <c r="AW557" s="14" t="s">
        <v>35</v>
      </c>
      <c r="AX557" s="14" t="s">
        <v>80</v>
      </c>
      <c r="AY557" s="180" t="s">
        <v>135</v>
      </c>
    </row>
    <row r="558" spans="1:65" s="15" customFormat="1" ht="11.25">
      <c r="B558" s="187"/>
      <c r="D558" s="163" t="s">
        <v>230</v>
      </c>
      <c r="E558" s="188" t="s">
        <v>1</v>
      </c>
      <c r="F558" s="189" t="s">
        <v>233</v>
      </c>
      <c r="H558" s="190">
        <v>117.6</v>
      </c>
      <c r="I558" s="191"/>
      <c r="L558" s="187"/>
      <c r="M558" s="192"/>
      <c r="N558" s="193"/>
      <c r="O558" s="193"/>
      <c r="P558" s="193"/>
      <c r="Q558" s="193"/>
      <c r="R558" s="193"/>
      <c r="S558" s="193"/>
      <c r="T558" s="194"/>
      <c r="AT558" s="188" t="s">
        <v>230</v>
      </c>
      <c r="AU558" s="188" t="s">
        <v>89</v>
      </c>
      <c r="AV558" s="15" t="s">
        <v>134</v>
      </c>
      <c r="AW558" s="15" t="s">
        <v>35</v>
      </c>
      <c r="AX558" s="15" t="s">
        <v>87</v>
      </c>
      <c r="AY558" s="188" t="s">
        <v>135</v>
      </c>
    </row>
    <row r="559" spans="1:65" s="2" customFormat="1" ht="16.5" customHeight="1">
      <c r="A559" s="33"/>
      <c r="B559" s="149"/>
      <c r="C559" s="150" t="s">
        <v>845</v>
      </c>
      <c r="D559" s="150" t="s">
        <v>138</v>
      </c>
      <c r="E559" s="151" t="s">
        <v>846</v>
      </c>
      <c r="F559" s="152" t="s">
        <v>847</v>
      </c>
      <c r="G559" s="153" t="s">
        <v>226</v>
      </c>
      <c r="H559" s="154">
        <v>50</v>
      </c>
      <c r="I559" s="155"/>
      <c r="J559" s="156">
        <f>ROUND(I559*H559,2)</f>
        <v>0</v>
      </c>
      <c r="K559" s="152" t="s">
        <v>227</v>
      </c>
      <c r="L559" s="34"/>
      <c r="M559" s="157" t="s">
        <v>1</v>
      </c>
      <c r="N559" s="158" t="s">
        <v>45</v>
      </c>
      <c r="O559" s="59"/>
      <c r="P559" s="159">
        <f>O559*H559</f>
        <v>0</v>
      </c>
      <c r="Q559" s="159">
        <v>6.9999999999999994E-5</v>
      </c>
      <c r="R559" s="159">
        <f>Q559*H559</f>
        <v>3.4999999999999996E-3</v>
      </c>
      <c r="S559" s="159">
        <v>0</v>
      </c>
      <c r="T559" s="160">
        <f>S559*H559</f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161" t="s">
        <v>303</v>
      </c>
      <c r="AT559" s="161" t="s">
        <v>138</v>
      </c>
      <c r="AU559" s="161" t="s">
        <v>89</v>
      </c>
      <c r="AY559" s="18" t="s">
        <v>135</v>
      </c>
      <c r="BE559" s="162">
        <f>IF(N559="základní",J559,0)</f>
        <v>0</v>
      </c>
      <c r="BF559" s="162">
        <f>IF(N559="snížená",J559,0)</f>
        <v>0</v>
      </c>
      <c r="BG559" s="162">
        <f>IF(N559="zákl. přenesená",J559,0)</f>
        <v>0</v>
      </c>
      <c r="BH559" s="162">
        <f>IF(N559="sníž. přenesená",J559,0)</f>
        <v>0</v>
      </c>
      <c r="BI559" s="162">
        <f>IF(N559="nulová",J559,0)</f>
        <v>0</v>
      </c>
      <c r="BJ559" s="18" t="s">
        <v>87</v>
      </c>
      <c r="BK559" s="162">
        <f>ROUND(I559*H559,2)</f>
        <v>0</v>
      </c>
      <c r="BL559" s="18" t="s">
        <v>303</v>
      </c>
      <c r="BM559" s="161" t="s">
        <v>848</v>
      </c>
    </row>
    <row r="560" spans="1:65" s="2" customFormat="1" ht="19.5">
      <c r="A560" s="33"/>
      <c r="B560" s="34"/>
      <c r="C560" s="33"/>
      <c r="D560" s="163" t="s">
        <v>143</v>
      </c>
      <c r="E560" s="33"/>
      <c r="F560" s="164" t="s">
        <v>849</v>
      </c>
      <c r="G560" s="33"/>
      <c r="H560" s="33"/>
      <c r="I560" s="165"/>
      <c r="J560" s="33"/>
      <c r="K560" s="33"/>
      <c r="L560" s="34"/>
      <c r="M560" s="166"/>
      <c r="N560" s="167"/>
      <c r="O560" s="59"/>
      <c r="P560" s="59"/>
      <c r="Q560" s="59"/>
      <c r="R560" s="59"/>
      <c r="S560" s="59"/>
      <c r="T560" s="60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T560" s="18" t="s">
        <v>143</v>
      </c>
      <c r="AU560" s="18" t="s">
        <v>89</v>
      </c>
    </row>
    <row r="561" spans="1:65" s="2" customFormat="1" ht="24.2" customHeight="1">
      <c r="A561" s="33"/>
      <c r="B561" s="149"/>
      <c r="C561" s="150" t="s">
        <v>850</v>
      </c>
      <c r="D561" s="150" t="s">
        <v>138</v>
      </c>
      <c r="E561" s="151" t="s">
        <v>851</v>
      </c>
      <c r="F561" s="152" t="s">
        <v>852</v>
      </c>
      <c r="G561" s="153" t="s">
        <v>226</v>
      </c>
      <c r="H561" s="154">
        <v>50</v>
      </c>
      <c r="I561" s="155"/>
      <c r="J561" s="156">
        <f>ROUND(I561*H561,2)</f>
        <v>0</v>
      </c>
      <c r="K561" s="152" t="s">
        <v>227</v>
      </c>
      <c r="L561" s="34"/>
      <c r="M561" s="157" t="s">
        <v>1</v>
      </c>
      <c r="N561" s="158" t="s">
        <v>45</v>
      </c>
      <c r="O561" s="59"/>
      <c r="P561" s="159">
        <f>O561*H561</f>
        <v>0</v>
      </c>
      <c r="Q561" s="159">
        <v>2.0000000000000002E-5</v>
      </c>
      <c r="R561" s="159">
        <f>Q561*H561</f>
        <v>1E-3</v>
      </c>
      <c r="S561" s="159">
        <v>0</v>
      </c>
      <c r="T561" s="160">
        <f>S561*H561</f>
        <v>0</v>
      </c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R561" s="161" t="s">
        <v>303</v>
      </c>
      <c r="AT561" s="161" t="s">
        <v>138</v>
      </c>
      <c r="AU561" s="161" t="s">
        <v>89</v>
      </c>
      <c r="AY561" s="18" t="s">
        <v>135</v>
      </c>
      <c r="BE561" s="162">
        <f>IF(N561="základní",J561,0)</f>
        <v>0</v>
      </c>
      <c r="BF561" s="162">
        <f>IF(N561="snížená",J561,0)</f>
        <v>0</v>
      </c>
      <c r="BG561" s="162">
        <f>IF(N561="zákl. přenesená",J561,0)</f>
        <v>0</v>
      </c>
      <c r="BH561" s="162">
        <f>IF(N561="sníž. přenesená",J561,0)</f>
        <v>0</v>
      </c>
      <c r="BI561" s="162">
        <f>IF(N561="nulová",J561,0)</f>
        <v>0</v>
      </c>
      <c r="BJ561" s="18" t="s">
        <v>87</v>
      </c>
      <c r="BK561" s="162">
        <f>ROUND(I561*H561,2)</f>
        <v>0</v>
      </c>
      <c r="BL561" s="18" t="s">
        <v>303</v>
      </c>
      <c r="BM561" s="161" t="s">
        <v>853</v>
      </c>
    </row>
    <row r="562" spans="1:65" s="2" customFormat="1" ht="19.5">
      <c r="A562" s="33"/>
      <c r="B562" s="34"/>
      <c r="C562" s="33"/>
      <c r="D562" s="163" t="s">
        <v>143</v>
      </c>
      <c r="E562" s="33"/>
      <c r="F562" s="164" t="s">
        <v>854</v>
      </c>
      <c r="G562" s="33"/>
      <c r="H562" s="33"/>
      <c r="I562" s="165"/>
      <c r="J562" s="33"/>
      <c r="K562" s="33"/>
      <c r="L562" s="34"/>
      <c r="M562" s="166"/>
      <c r="N562" s="167"/>
      <c r="O562" s="59"/>
      <c r="P562" s="59"/>
      <c r="Q562" s="59"/>
      <c r="R562" s="59"/>
      <c r="S562" s="59"/>
      <c r="T562" s="60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T562" s="18" t="s">
        <v>143</v>
      </c>
      <c r="AU562" s="18" t="s">
        <v>89</v>
      </c>
    </row>
    <row r="563" spans="1:65" s="13" customFormat="1" ht="11.25">
      <c r="B563" s="172"/>
      <c r="D563" s="163" t="s">
        <v>230</v>
      </c>
      <c r="E563" s="173" t="s">
        <v>1</v>
      </c>
      <c r="F563" s="174" t="s">
        <v>855</v>
      </c>
      <c r="H563" s="173" t="s">
        <v>1</v>
      </c>
      <c r="I563" s="175"/>
      <c r="L563" s="172"/>
      <c r="M563" s="176"/>
      <c r="N563" s="177"/>
      <c r="O563" s="177"/>
      <c r="P563" s="177"/>
      <c r="Q563" s="177"/>
      <c r="R563" s="177"/>
      <c r="S563" s="177"/>
      <c r="T563" s="178"/>
      <c r="AT563" s="173" t="s">
        <v>230</v>
      </c>
      <c r="AU563" s="173" t="s">
        <v>89</v>
      </c>
      <c r="AV563" s="13" t="s">
        <v>87</v>
      </c>
      <c r="AW563" s="13" t="s">
        <v>35</v>
      </c>
      <c r="AX563" s="13" t="s">
        <v>80</v>
      </c>
      <c r="AY563" s="173" t="s">
        <v>135</v>
      </c>
    </row>
    <row r="564" spans="1:65" s="14" customFormat="1" ht="11.25">
      <c r="B564" s="179"/>
      <c r="D564" s="163" t="s">
        <v>230</v>
      </c>
      <c r="E564" s="180" t="s">
        <v>1</v>
      </c>
      <c r="F564" s="181" t="s">
        <v>527</v>
      </c>
      <c r="H564" s="182">
        <v>50</v>
      </c>
      <c r="I564" s="183"/>
      <c r="L564" s="179"/>
      <c r="M564" s="184"/>
      <c r="N564" s="185"/>
      <c r="O564" s="185"/>
      <c r="P564" s="185"/>
      <c r="Q564" s="185"/>
      <c r="R564" s="185"/>
      <c r="S564" s="185"/>
      <c r="T564" s="186"/>
      <c r="AT564" s="180" t="s">
        <v>230</v>
      </c>
      <c r="AU564" s="180" t="s">
        <v>89</v>
      </c>
      <c r="AV564" s="14" t="s">
        <v>89</v>
      </c>
      <c r="AW564" s="14" t="s">
        <v>35</v>
      </c>
      <c r="AX564" s="14" t="s">
        <v>80</v>
      </c>
      <c r="AY564" s="180" t="s">
        <v>135</v>
      </c>
    </row>
    <row r="565" spans="1:65" s="15" customFormat="1" ht="11.25">
      <c r="B565" s="187"/>
      <c r="D565" s="163" t="s">
        <v>230</v>
      </c>
      <c r="E565" s="188" t="s">
        <v>1</v>
      </c>
      <c r="F565" s="189" t="s">
        <v>233</v>
      </c>
      <c r="H565" s="190">
        <v>50</v>
      </c>
      <c r="I565" s="191"/>
      <c r="L565" s="187"/>
      <c r="M565" s="192"/>
      <c r="N565" s="193"/>
      <c r="O565" s="193"/>
      <c r="P565" s="193"/>
      <c r="Q565" s="193"/>
      <c r="R565" s="193"/>
      <c r="S565" s="193"/>
      <c r="T565" s="194"/>
      <c r="AT565" s="188" t="s">
        <v>230</v>
      </c>
      <c r="AU565" s="188" t="s">
        <v>89</v>
      </c>
      <c r="AV565" s="15" t="s">
        <v>134</v>
      </c>
      <c r="AW565" s="15" t="s">
        <v>35</v>
      </c>
      <c r="AX565" s="15" t="s">
        <v>87</v>
      </c>
      <c r="AY565" s="188" t="s">
        <v>135</v>
      </c>
    </row>
    <row r="566" spans="1:65" s="2" customFormat="1" ht="24.2" customHeight="1">
      <c r="A566" s="33"/>
      <c r="B566" s="149"/>
      <c r="C566" s="150" t="s">
        <v>856</v>
      </c>
      <c r="D566" s="150" t="s">
        <v>138</v>
      </c>
      <c r="E566" s="151" t="s">
        <v>857</v>
      </c>
      <c r="F566" s="152" t="s">
        <v>858</v>
      </c>
      <c r="G566" s="153" t="s">
        <v>226</v>
      </c>
      <c r="H566" s="154">
        <v>100</v>
      </c>
      <c r="I566" s="155"/>
      <c r="J566" s="156">
        <f>ROUND(I566*H566,2)</f>
        <v>0</v>
      </c>
      <c r="K566" s="152" t="s">
        <v>227</v>
      </c>
      <c r="L566" s="34"/>
      <c r="M566" s="157" t="s">
        <v>1</v>
      </c>
      <c r="N566" s="158" t="s">
        <v>45</v>
      </c>
      <c r="O566" s="59"/>
      <c r="P566" s="159">
        <f>O566*H566</f>
        <v>0</v>
      </c>
      <c r="Q566" s="159">
        <v>1.3999999999999999E-4</v>
      </c>
      <c r="R566" s="159">
        <f>Q566*H566</f>
        <v>1.3999999999999999E-2</v>
      </c>
      <c r="S566" s="159">
        <v>0</v>
      </c>
      <c r="T566" s="160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161" t="s">
        <v>303</v>
      </c>
      <c r="AT566" s="161" t="s">
        <v>138</v>
      </c>
      <c r="AU566" s="161" t="s">
        <v>89</v>
      </c>
      <c r="AY566" s="18" t="s">
        <v>135</v>
      </c>
      <c r="BE566" s="162">
        <f>IF(N566="základní",J566,0)</f>
        <v>0</v>
      </c>
      <c r="BF566" s="162">
        <f>IF(N566="snížená",J566,0)</f>
        <v>0</v>
      </c>
      <c r="BG566" s="162">
        <f>IF(N566="zákl. přenesená",J566,0)</f>
        <v>0</v>
      </c>
      <c r="BH566" s="162">
        <f>IF(N566="sníž. přenesená",J566,0)</f>
        <v>0</v>
      </c>
      <c r="BI566" s="162">
        <f>IF(N566="nulová",J566,0)</f>
        <v>0</v>
      </c>
      <c r="BJ566" s="18" t="s">
        <v>87</v>
      </c>
      <c r="BK566" s="162">
        <f>ROUND(I566*H566,2)</f>
        <v>0</v>
      </c>
      <c r="BL566" s="18" t="s">
        <v>303</v>
      </c>
      <c r="BM566" s="161" t="s">
        <v>859</v>
      </c>
    </row>
    <row r="567" spans="1:65" s="2" customFormat="1" ht="19.5">
      <c r="A567" s="33"/>
      <c r="B567" s="34"/>
      <c r="C567" s="33"/>
      <c r="D567" s="163" t="s">
        <v>143</v>
      </c>
      <c r="E567" s="33"/>
      <c r="F567" s="164" t="s">
        <v>860</v>
      </c>
      <c r="G567" s="33"/>
      <c r="H567" s="33"/>
      <c r="I567" s="165"/>
      <c r="J567" s="33"/>
      <c r="K567" s="33"/>
      <c r="L567" s="34"/>
      <c r="M567" s="166"/>
      <c r="N567" s="167"/>
      <c r="O567" s="59"/>
      <c r="P567" s="59"/>
      <c r="Q567" s="59"/>
      <c r="R567" s="59"/>
      <c r="S567" s="59"/>
      <c r="T567" s="60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T567" s="18" t="s">
        <v>143</v>
      </c>
      <c r="AU567" s="18" t="s">
        <v>89</v>
      </c>
    </row>
    <row r="568" spans="1:65" s="14" customFormat="1" ht="11.25">
      <c r="B568" s="179"/>
      <c r="D568" s="163" t="s">
        <v>230</v>
      </c>
      <c r="E568" s="180" t="s">
        <v>1</v>
      </c>
      <c r="F568" s="181" t="s">
        <v>861</v>
      </c>
      <c r="H568" s="182">
        <v>100</v>
      </c>
      <c r="I568" s="183"/>
      <c r="L568" s="179"/>
      <c r="M568" s="184"/>
      <c r="N568" s="185"/>
      <c r="O568" s="185"/>
      <c r="P568" s="185"/>
      <c r="Q568" s="185"/>
      <c r="R568" s="185"/>
      <c r="S568" s="185"/>
      <c r="T568" s="186"/>
      <c r="AT568" s="180" t="s">
        <v>230</v>
      </c>
      <c r="AU568" s="180" t="s">
        <v>89</v>
      </c>
      <c r="AV568" s="14" t="s">
        <v>89</v>
      </c>
      <c r="AW568" s="14" t="s">
        <v>35</v>
      </c>
      <c r="AX568" s="14" t="s">
        <v>80</v>
      </c>
      <c r="AY568" s="180" t="s">
        <v>135</v>
      </c>
    </row>
    <row r="569" spans="1:65" s="15" customFormat="1" ht="11.25">
      <c r="B569" s="187"/>
      <c r="D569" s="163" t="s">
        <v>230</v>
      </c>
      <c r="E569" s="188" t="s">
        <v>1</v>
      </c>
      <c r="F569" s="189" t="s">
        <v>233</v>
      </c>
      <c r="H569" s="190">
        <v>100</v>
      </c>
      <c r="I569" s="191"/>
      <c r="L569" s="187"/>
      <c r="M569" s="192"/>
      <c r="N569" s="193"/>
      <c r="O569" s="193"/>
      <c r="P569" s="193"/>
      <c r="Q569" s="193"/>
      <c r="R569" s="193"/>
      <c r="S569" s="193"/>
      <c r="T569" s="194"/>
      <c r="AT569" s="188" t="s">
        <v>230</v>
      </c>
      <c r="AU569" s="188" t="s">
        <v>89</v>
      </c>
      <c r="AV569" s="15" t="s">
        <v>134</v>
      </c>
      <c r="AW569" s="15" t="s">
        <v>35</v>
      </c>
      <c r="AX569" s="15" t="s">
        <v>87</v>
      </c>
      <c r="AY569" s="188" t="s">
        <v>135</v>
      </c>
    </row>
    <row r="570" spans="1:65" s="2" customFormat="1" ht="24.2" customHeight="1">
      <c r="A570" s="33"/>
      <c r="B570" s="149"/>
      <c r="C570" s="150" t="s">
        <v>862</v>
      </c>
      <c r="D570" s="150" t="s">
        <v>138</v>
      </c>
      <c r="E570" s="151" t="s">
        <v>863</v>
      </c>
      <c r="F570" s="152" t="s">
        <v>864</v>
      </c>
      <c r="G570" s="153" t="s">
        <v>226</v>
      </c>
      <c r="H570" s="154">
        <v>50</v>
      </c>
      <c r="I570" s="155"/>
      <c r="J570" s="156">
        <f>ROUND(I570*H570,2)</f>
        <v>0</v>
      </c>
      <c r="K570" s="152" t="s">
        <v>227</v>
      </c>
      <c r="L570" s="34"/>
      <c r="M570" s="157" t="s">
        <v>1</v>
      </c>
      <c r="N570" s="158" t="s">
        <v>45</v>
      </c>
      <c r="O570" s="59"/>
      <c r="P570" s="159">
        <f>O570*H570</f>
        <v>0</v>
      </c>
      <c r="Q570" s="159">
        <v>1.2E-4</v>
      </c>
      <c r="R570" s="159">
        <f>Q570*H570</f>
        <v>6.0000000000000001E-3</v>
      </c>
      <c r="S570" s="159">
        <v>0</v>
      </c>
      <c r="T570" s="160">
        <f>S570*H570</f>
        <v>0</v>
      </c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R570" s="161" t="s">
        <v>303</v>
      </c>
      <c r="AT570" s="161" t="s">
        <v>138</v>
      </c>
      <c r="AU570" s="161" t="s">
        <v>89</v>
      </c>
      <c r="AY570" s="18" t="s">
        <v>135</v>
      </c>
      <c r="BE570" s="162">
        <f>IF(N570="základní",J570,0)</f>
        <v>0</v>
      </c>
      <c r="BF570" s="162">
        <f>IF(N570="snížená",J570,0)</f>
        <v>0</v>
      </c>
      <c r="BG570" s="162">
        <f>IF(N570="zákl. přenesená",J570,0)</f>
        <v>0</v>
      </c>
      <c r="BH570" s="162">
        <f>IF(N570="sníž. přenesená",J570,0)</f>
        <v>0</v>
      </c>
      <c r="BI570" s="162">
        <f>IF(N570="nulová",J570,0)</f>
        <v>0</v>
      </c>
      <c r="BJ570" s="18" t="s">
        <v>87</v>
      </c>
      <c r="BK570" s="162">
        <f>ROUND(I570*H570,2)</f>
        <v>0</v>
      </c>
      <c r="BL570" s="18" t="s">
        <v>303</v>
      </c>
      <c r="BM570" s="161" t="s">
        <v>865</v>
      </c>
    </row>
    <row r="571" spans="1:65" s="2" customFormat="1" ht="19.5">
      <c r="A571" s="33"/>
      <c r="B571" s="34"/>
      <c r="C571" s="33"/>
      <c r="D571" s="163" t="s">
        <v>143</v>
      </c>
      <c r="E571" s="33"/>
      <c r="F571" s="164" t="s">
        <v>866</v>
      </c>
      <c r="G571" s="33"/>
      <c r="H571" s="33"/>
      <c r="I571" s="165"/>
      <c r="J571" s="33"/>
      <c r="K571" s="33"/>
      <c r="L571" s="34"/>
      <c r="M571" s="168"/>
      <c r="N571" s="169"/>
      <c r="O571" s="170"/>
      <c r="P571" s="170"/>
      <c r="Q571" s="170"/>
      <c r="R571" s="170"/>
      <c r="S571" s="170"/>
      <c r="T571" s="171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T571" s="18" t="s">
        <v>143</v>
      </c>
      <c r="AU571" s="18" t="s">
        <v>89</v>
      </c>
    </row>
    <row r="572" spans="1:65" s="2" customFormat="1" ht="6.95" customHeight="1">
      <c r="A572" s="33"/>
      <c r="B572" s="48"/>
      <c r="C572" s="49"/>
      <c r="D572" s="49"/>
      <c r="E572" s="49"/>
      <c r="F572" s="49"/>
      <c r="G572" s="49"/>
      <c r="H572" s="49"/>
      <c r="I572" s="49"/>
      <c r="J572" s="49"/>
      <c r="K572" s="49"/>
      <c r="L572" s="34"/>
      <c r="M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</row>
  </sheetData>
  <autoFilter ref="C135:K571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 t="s">
        <v>5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8" t="s">
        <v>105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89</v>
      </c>
    </row>
    <row r="4" spans="1:46" s="1" customFormat="1" ht="24.95" customHeight="1">
      <c r="B4" s="21"/>
      <c r="D4" s="22" t="s">
        <v>107</v>
      </c>
      <c r="L4" s="21"/>
      <c r="M4" s="99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16</v>
      </c>
      <c r="L6" s="21"/>
    </row>
    <row r="7" spans="1:46" s="1" customFormat="1" ht="16.5" customHeight="1">
      <c r="B7" s="21"/>
      <c r="E7" s="256" t="str">
        <f>'Rekapitulace stavby'!K6</f>
        <v>Skladová hala posypového materiálu v areálu KSÚSV v Pelhřimově</v>
      </c>
      <c r="F7" s="257"/>
      <c r="G7" s="257"/>
      <c r="H7" s="257"/>
      <c r="L7" s="21"/>
    </row>
    <row r="8" spans="1:46" s="1" customFormat="1" ht="12" customHeight="1">
      <c r="B8" s="21"/>
      <c r="D8" s="28" t="s">
        <v>108</v>
      </c>
      <c r="L8" s="21"/>
    </row>
    <row r="9" spans="1:46" s="2" customFormat="1" ht="16.5" customHeight="1">
      <c r="A9" s="33"/>
      <c r="B9" s="34"/>
      <c r="C9" s="33"/>
      <c r="D9" s="33"/>
      <c r="E9" s="256" t="s">
        <v>867</v>
      </c>
      <c r="F9" s="258"/>
      <c r="G9" s="258"/>
      <c r="H9" s="258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110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13" t="s">
        <v>867</v>
      </c>
      <c r="F11" s="258"/>
      <c r="G11" s="258"/>
      <c r="H11" s="258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18</v>
      </c>
      <c r="E13" s="33"/>
      <c r="F13" s="26" t="s">
        <v>106</v>
      </c>
      <c r="G13" s="33"/>
      <c r="H13" s="33"/>
      <c r="I13" s="28" t="s">
        <v>19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20</v>
      </c>
      <c r="E14" s="33"/>
      <c r="F14" s="26" t="s">
        <v>21</v>
      </c>
      <c r="G14" s="33"/>
      <c r="H14" s="33"/>
      <c r="I14" s="28" t="s">
        <v>22</v>
      </c>
      <c r="J14" s="56" t="str">
        <f>'Rekapitulace stavby'!AN8</f>
        <v>15. 11. 2017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24</v>
      </c>
      <c r="E16" s="33"/>
      <c r="F16" s="33"/>
      <c r="G16" s="33"/>
      <c r="H16" s="33"/>
      <c r="I16" s="28" t="s">
        <v>25</v>
      </c>
      <c r="J16" s="26" t="s">
        <v>26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27</v>
      </c>
      <c r="F17" s="33"/>
      <c r="G17" s="33"/>
      <c r="H17" s="33"/>
      <c r="I17" s="28" t="s">
        <v>28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29</v>
      </c>
      <c r="E19" s="33"/>
      <c r="F19" s="33"/>
      <c r="G19" s="33"/>
      <c r="H19" s="33"/>
      <c r="I19" s="28" t="s">
        <v>25</v>
      </c>
      <c r="J19" s="29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59" t="str">
        <f>'Rekapitulace stavby'!E14</f>
        <v>Vyplň údaj</v>
      </c>
      <c r="F20" s="239"/>
      <c r="G20" s="239"/>
      <c r="H20" s="239"/>
      <c r="I20" s="28" t="s">
        <v>28</v>
      </c>
      <c r="J20" s="29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31</v>
      </c>
      <c r="E22" s="33"/>
      <c r="F22" s="33"/>
      <c r="G22" s="33"/>
      <c r="H22" s="33"/>
      <c r="I22" s="28" t="s">
        <v>25</v>
      </c>
      <c r="J22" s="26" t="s">
        <v>32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33</v>
      </c>
      <c r="F23" s="33"/>
      <c r="G23" s="33"/>
      <c r="H23" s="33"/>
      <c r="I23" s="28" t="s">
        <v>28</v>
      </c>
      <c r="J23" s="26" t="s">
        <v>34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36</v>
      </c>
      <c r="E25" s="33"/>
      <c r="F25" s="33"/>
      <c r="G25" s="33"/>
      <c r="H25" s="33"/>
      <c r="I25" s="28" t="s">
        <v>25</v>
      </c>
      <c r="J25" s="26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IF('Rekapitulace stavby'!E20="","",'Rekapitulace stavby'!E20)</f>
        <v xml:space="preserve"> </v>
      </c>
      <c r="F26" s="33"/>
      <c r="G26" s="33"/>
      <c r="H26" s="33"/>
      <c r="I26" s="28" t="s">
        <v>28</v>
      </c>
      <c r="J26" s="26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38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274.5" customHeight="1">
      <c r="A29" s="100"/>
      <c r="B29" s="101"/>
      <c r="C29" s="100"/>
      <c r="D29" s="100"/>
      <c r="E29" s="244" t="s">
        <v>868</v>
      </c>
      <c r="F29" s="244"/>
      <c r="G29" s="244"/>
      <c r="H29" s="244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40</v>
      </c>
      <c r="E32" s="33"/>
      <c r="F32" s="33"/>
      <c r="G32" s="33"/>
      <c r="H32" s="33"/>
      <c r="I32" s="33"/>
      <c r="J32" s="72">
        <f>ROUND(J127,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42</v>
      </c>
      <c r="G34" s="33"/>
      <c r="H34" s="33"/>
      <c r="I34" s="37" t="s">
        <v>41</v>
      </c>
      <c r="J34" s="37" t="s">
        <v>43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44</v>
      </c>
      <c r="E35" s="28" t="s">
        <v>45</v>
      </c>
      <c r="F35" s="105">
        <f>ROUND((SUM(BE127:BE349)),  2)</f>
        <v>0</v>
      </c>
      <c r="G35" s="33"/>
      <c r="H35" s="33"/>
      <c r="I35" s="106">
        <v>0.21</v>
      </c>
      <c r="J35" s="105">
        <f>ROUND(((SUM(BE127:BE349))*I35),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46</v>
      </c>
      <c r="F36" s="105">
        <f>ROUND((SUM(BF127:BF349)),  2)</f>
        <v>0</v>
      </c>
      <c r="G36" s="33"/>
      <c r="H36" s="33"/>
      <c r="I36" s="106">
        <v>0.15</v>
      </c>
      <c r="J36" s="105">
        <f>ROUND(((SUM(BF127:BF349))*I36),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105">
        <f>ROUND((SUM(BG127:BG349)),  2)</f>
        <v>0</v>
      </c>
      <c r="G37" s="33"/>
      <c r="H37" s="33"/>
      <c r="I37" s="106">
        <v>0.21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48</v>
      </c>
      <c r="F38" s="105">
        <f>ROUND((SUM(BH127:BH349)),  2)</f>
        <v>0</v>
      </c>
      <c r="G38" s="33"/>
      <c r="H38" s="33"/>
      <c r="I38" s="106">
        <v>0.15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49</v>
      </c>
      <c r="F39" s="105">
        <f>ROUND((SUM(BI127:BI349)),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50</v>
      </c>
      <c r="E41" s="61"/>
      <c r="F41" s="61"/>
      <c r="G41" s="109" t="s">
        <v>51</v>
      </c>
      <c r="H41" s="110" t="s">
        <v>52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53</v>
      </c>
      <c r="E50" s="45"/>
      <c r="F50" s="45"/>
      <c r="G50" s="44" t="s">
        <v>54</v>
      </c>
      <c r="H50" s="45"/>
      <c r="I50" s="45"/>
      <c r="J50" s="45"/>
      <c r="K50" s="45"/>
      <c r="L50" s="43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3"/>
      <c r="B61" s="34"/>
      <c r="C61" s="33"/>
      <c r="D61" s="46" t="s">
        <v>55</v>
      </c>
      <c r="E61" s="36"/>
      <c r="F61" s="113" t="s">
        <v>56</v>
      </c>
      <c r="G61" s="46" t="s">
        <v>55</v>
      </c>
      <c r="H61" s="36"/>
      <c r="I61" s="36"/>
      <c r="J61" s="114" t="s">
        <v>56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3"/>
      <c r="B65" s="34"/>
      <c r="C65" s="33"/>
      <c r="D65" s="44" t="s">
        <v>57</v>
      </c>
      <c r="E65" s="47"/>
      <c r="F65" s="47"/>
      <c r="G65" s="44" t="s">
        <v>58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3"/>
      <c r="B76" s="34"/>
      <c r="C76" s="33"/>
      <c r="D76" s="46" t="s">
        <v>55</v>
      </c>
      <c r="E76" s="36"/>
      <c r="F76" s="113" t="s">
        <v>56</v>
      </c>
      <c r="G76" s="46" t="s">
        <v>55</v>
      </c>
      <c r="H76" s="36"/>
      <c r="I76" s="36"/>
      <c r="J76" s="114" t="s">
        <v>56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112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56" t="str">
        <f>E7</f>
        <v>Skladová hala posypového materiálu v areálu KSÚSV v Pelhřimově</v>
      </c>
      <c r="F85" s="257"/>
      <c r="G85" s="257"/>
      <c r="H85" s="257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108</v>
      </c>
      <c r="L86" s="21"/>
    </row>
    <row r="87" spans="1:31" s="2" customFormat="1" ht="16.5" customHeight="1">
      <c r="A87" s="33"/>
      <c r="B87" s="34"/>
      <c r="C87" s="33"/>
      <c r="D87" s="33"/>
      <c r="E87" s="256" t="s">
        <v>867</v>
      </c>
      <c r="F87" s="258"/>
      <c r="G87" s="258"/>
      <c r="H87" s="258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110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13" t="str">
        <f>E11</f>
        <v>IO-01 - Terénní úpravy</v>
      </c>
      <c r="F89" s="258"/>
      <c r="G89" s="258"/>
      <c r="H89" s="258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3"/>
      <c r="E91" s="33"/>
      <c r="F91" s="26" t="str">
        <f>F14</f>
        <v>Pelhřimov, areál KSUS - p.p.č. 2413/6</v>
      </c>
      <c r="G91" s="33"/>
      <c r="H91" s="33"/>
      <c r="I91" s="28" t="s">
        <v>22</v>
      </c>
      <c r="J91" s="56" t="str">
        <f>IF(J14="","",J14)</f>
        <v>15. 11. 2017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24</v>
      </c>
      <c r="D93" s="33"/>
      <c r="E93" s="33"/>
      <c r="F93" s="26" t="str">
        <f>E17</f>
        <v>KSUS Vysočiny, p.o.</v>
      </c>
      <c r="G93" s="33"/>
      <c r="H93" s="33"/>
      <c r="I93" s="28" t="s">
        <v>31</v>
      </c>
      <c r="J93" s="31" t="str">
        <f>E23</f>
        <v>PROJEKT CENTRUM NOVA s.r.o.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3"/>
      <c r="E94" s="33"/>
      <c r="F94" s="26" t="str">
        <f>IF(E20="","",E20)</f>
        <v>Vyplň údaj</v>
      </c>
      <c r="G94" s="33"/>
      <c r="H94" s="33"/>
      <c r="I94" s="28" t="s">
        <v>36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113</v>
      </c>
      <c r="D96" s="107"/>
      <c r="E96" s="107"/>
      <c r="F96" s="107"/>
      <c r="G96" s="107"/>
      <c r="H96" s="107"/>
      <c r="I96" s="107"/>
      <c r="J96" s="116" t="s">
        <v>114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115</v>
      </c>
      <c r="D98" s="33"/>
      <c r="E98" s="33"/>
      <c r="F98" s="33"/>
      <c r="G98" s="33"/>
      <c r="H98" s="33"/>
      <c r="I98" s="33"/>
      <c r="J98" s="72">
        <f>J127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116</v>
      </c>
    </row>
    <row r="99" spans="1:47" s="9" customFormat="1" ht="24.95" customHeight="1">
      <c r="B99" s="118"/>
      <c r="D99" s="119" t="s">
        <v>201</v>
      </c>
      <c r="E99" s="120"/>
      <c r="F99" s="120"/>
      <c r="G99" s="120"/>
      <c r="H99" s="120"/>
      <c r="I99" s="120"/>
      <c r="J99" s="121">
        <f>J128</f>
        <v>0</v>
      </c>
      <c r="L99" s="118"/>
    </row>
    <row r="100" spans="1:47" s="10" customFormat="1" ht="19.899999999999999" customHeight="1">
      <c r="B100" s="122"/>
      <c r="D100" s="123" t="s">
        <v>202</v>
      </c>
      <c r="E100" s="124"/>
      <c r="F100" s="124"/>
      <c r="G100" s="124"/>
      <c r="H100" s="124"/>
      <c r="I100" s="124"/>
      <c r="J100" s="125">
        <f>J129</f>
        <v>0</v>
      </c>
      <c r="L100" s="122"/>
    </row>
    <row r="101" spans="1:47" s="10" customFormat="1" ht="19.899999999999999" customHeight="1">
      <c r="B101" s="122"/>
      <c r="D101" s="123" t="s">
        <v>205</v>
      </c>
      <c r="E101" s="124"/>
      <c r="F101" s="124"/>
      <c r="G101" s="124"/>
      <c r="H101" s="124"/>
      <c r="I101" s="124"/>
      <c r="J101" s="125">
        <f>J183</f>
        <v>0</v>
      </c>
      <c r="L101" s="122"/>
    </row>
    <row r="102" spans="1:47" s="10" customFormat="1" ht="19.899999999999999" customHeight="1">
      <c r="B102" s="122"/>
      <c r="D102" s="123" t="s">
        <v>206</v>
      </c>
      <c r="E102" s="124"/>
      <c r="F102" s="124"/>
      <c r="G102" s="124"/>
      <c r="H102" s="124"/>
      <c r="I102" s="124"/>
      <c r="J102" s="125">
        <f>J190</f>
        <v>0</v>
      </c>
      <c r="L102" s="122"/>
    </row>
    <row r="103" spans="1:47" s="10" customFormat="1" ht="19.899999999999999" customHeight="1">
      <c r="B103" s="122"/>
      <c r="D103" s="123" t="s">
        <v>209</v>
      </c>
      <c r="E103" s="124"/>
      <c r="F103" s="124"/>
      <c r="G103" s="124"/>
      <c r="H103" s="124"/>
      <c r="I103" s="124"/>
      <c r="J103" s="125">
        <f>J300</f>
        <v>0</v>
      </c>
      <c r="L103" s="122"/>
    </row>
    <row r="104" spans="1:47" s="10" customFormat="1" ht="19.899999999999999" customHeight="1">
      <c r="B104" s="122"/>
      <c r="D104" s="123" t="s">
        <v>210</v>
      </c>
      <c r="E104" s="124"/>
      <c r="F104" s="124"/>
      <c r="G104" s="124"/>
      <c r="H104" s="124"/>
      <c r="I104" s="124"/>
      <c r="J104" s="125">
        <f>J336</f>
        <v>0</v>
      </c>
      <c r="L104" s="122"/>
    </row>
    <row r="105" spans="1:47" s="10" customFormat="1" ht="19.899999999999999" customHeight="1">
      <c r="B105" s="122"/>
      <c r="D105" s="123" t="s">
        <v>211</v>
      </c>
      <c r="E105" s="124"/>
      <c r="F105" s="124"/>
      <c r="G105" s="124"/>
      <c r="H105" s="124"/>
      <c r="I105" s="124"/>
      <c r="J105" s="125">
        <f>J347</f>
        <v>0</v>
      </c>
      <c r="L105" s="122"/>
    </row>
    <row r="106" spans="1:47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47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24.95" customHeight="1">
      <c r="A112" s="33"/>
      <c r="B112" s="34"/>
      <c r="C112" s="22" t="s">
        <v>119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2" customHeight="1">
      <c r="A114" s="33"/>
      <c r="B114" s="34"/>
      <c r="C114" s="28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6.5" customHeight="1">
      <c r="A115" s="33"/>
      <c r="B115" s="34"/>
      <c r="C115" s="33"/>
      <c r="D115" s="33"/>
      <c r="E115" s="256" t="str">
        <f>E7</f>
        <v>Skladová hala posypového materiálu v areálu KSÚSV v Pelhřimově</v>
      </c>
      <c r="F115" s="257"/>
      <c r="G115" s="257"/>
      <c r="H115" s="25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1" customFormat="1" ht="12" customHeight="1">
      <c r="B116" s="21"/>
      <c r="C116" s="28" t="s">
        <v>108</v>
      </c>
      <c r="L116" s="21"/>
    </row>
    <row r="117" spans="1:63" s="2" customFormat="1" ht="16.5" customHeight="1">
      <c r="A117" s="33"/>
      <c r="B117" s="34"/>
      <c r="C117" s="33"/>
      <c r="D117" s="33"/>
      <c r="E117" s="256" t="s">
        <v>867</v>
      </c>
      <c r="F117" s="258"/>
      <c r="G117" s="258"/>
      <c r="H117" s="258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110</v>
      </c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3"/>
      <c r="D119" s="33"/>
      <c r="E119" s="213" t="str">
        <f>E11</f>
        <v>IO-01 - Terénní úpravy</v>
      </c>
      <c r="F119" s="258"/>
      <c r="G119" s="258"/>
      <c r="H119" s="258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3"/>
      <c r="E121" s="33"/>
      <c r="F121" s="26" t="str">
        <f>F14</f>
        <v>Pelhřimov, areál KSUS - p.p.č. 2413/6</v>
      </c>
      <c r="G121" s="33"/>
      <c r="H121" s="33"/>
      <c r="I121" s="28" t="s">
        <v>22</v>
      </c>
      <c r="J121" s="56" t="str">
        <f>IF(J14="","",J14)</f>
        <v>15. 11. 2017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3"/>
      <c r="E123" s="33"/>
      <c r="F123" s="26" t="str">
        <f>E17</f>
        <v>KSUS Vysočiny, p.o.</v>
      </c>
      <c r="G123" s="33"/>
      <c r="H123" s="33"/>
      <c r="I123" s="28" t="s">
        <v>31</v>
      </c>
      <c r="J123" s="31" t="str">
        <f>E23</f>
        <v>PROJEKT CENTRUM NOVA s.r.o.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5.2" customHeight="1">
      <c r="A124" s="33"/>
      <c r="B124" s="34"/>
      <c r="C124" s="28" t="s">
        <v>29</v>
      </c>
      <c r="D124" s="33"/>
      <c r="E124" s="33"/>
      <c r="F124" s="26" t="str">
        <f>IF(E20="","",E20)</f>
        <v>Vyplň údaj</v>
      </c>
      <c r="G124" s="33"/>
      <c r="H124" s="33"/>
      <c r="I124" s="28" t="s">
        <v>36</v>
      </c>
      <c r="J124" s="31" t="str">
        <f>E26</f>
        <v xml:space="preserve"> </v>
      </c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3"/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26"/>
      <c r="B126" s="127"/>
      <c r="C126" s="128" t="s">
        <v>120</v>
      </c>
      <c r="D126" s="129" t="s">
        <v>65</v>
      </c>
      <c r="E126" s="129" t="s">
        <v>61</v>
      </c>
      <c r="F126" s="129" t="s">
        <v>62</v>
      </c>
      <c r="G126" s="129" t="s">
        <v>121</v>
      </c>
      <c r="H126" s="129" t="s">
        <v>122</v>
      </c>
      <c r="I126" s="129" t="s">
        <v>123</v>
      </c>
      <c r="J126" s="129" t="s">
        <v>114</v>
      </c>
      <c r="K126" s="130" t="s">
        <v>124</v>
      </c>
      <c r="L126" s="131"/>
      <c r="M126" s="63" t="s">
        <v>1</v>
      </c>
      <c r="N126" s="64" t="s">
        <v>44</v>
      </c>
      <c r="O126" s="64" t="s">
        <v>125</v>
      </c>
      <c r="P126" s="64" t="s">
        <v>126</v>
      </c>
      <c r="Q126" s="64" t="s">
        <v>127</v>
      </c>
      <c r="R126" s="64" t="s">
        <v>128</v>
      </c>
      <c r="S126" s="64" t="s">
        <v>129</v>
      </c>
      <c r="T126" s="65" t="s">
        <v>130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9" customHeight="1">
      <c r="A127" s="33"/>
      <c r="B127" s="34"/>
      <c r="C127" s="70" t="s">
        <v>131</v>
      </c>
      <c r="D127" s="33"/>
      <c r="E127" s="33"/>
      <c r="F127" s="33"/>
      <c r="G127" s="33"/>
      <c r="H127" s="33"/>
      <c r="I127" s="33"/>
      <c r="J127" s="132">
        <f>BK127</f>
        <v>0</v>
      </c>
      <c r="K127" s="33"/>
      <c r="L127" s="34"/>
      <c r="M127" s="66"/>
      <c r="N127" s="57"/>
      <c r="O127" s="67"/>
      <c r="P127" s="133">
        <f>P128</f>
        <v>0</v>
      </c>
      <c r="Q127" s="67"/>
      <c r="R127" s="133">
        <f>R128</f>
        <v>1038.6993602</v>
      </c>
      <c r="S127" s="67"/>
      <c r="T127" s="134">
        <f>T128</f>
        <v>17.920000000000002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79</v>
      </c>
      <c r="AU127" s="18" t="s">
        <v>116</v>
      </c>
      <c r="BK127" s="135">
        <f>BK128</f>
        <v>0</v>
      </c>
    </row>
    <row r="128" spans="1:63" s="12" customFormat="1" ht="25.9" customHeight="1">
      <c r="B128" s="136"/>
      <c r="D128" s="137" t="s">
        <v>79</v>
      </c>
      <c r="E128" s="138" t="s">
        <v>217</v>
      </c>
      <c r="F128" s="138" t="s">
        <v>218</v>
      </c>
      <c r="I128" s="139"/>
      <c r="J128" s="140">
        <f>BK128</f>
        <v>0</v>
      </c>
      <c r="L128" s="136"/>
      <c r="M128" s="141"/>
      <c r="N128" s="142"/>
      <c r="O128" s="142"/>
      <c r="P128" s="143">
        <f>P129+P183+P190+P300+P336+P347</f>
        <v>0</v>
      </c>
      <c r="Q128" s="142"/>
      <c r="R128" s="143">
        <f>R129+R183+R190+R300+R336+R347</f>
        <v>1038.6993602</v>
      </c>
      <c r="S128" s="142"/>
      <c r="T128" s="144">
        <f>T129+T183+T190+T300+T336+T347</f>
        <v>17.920000000000002</v>
      </c>
      <c r="AR128" s="137" t="s">
        <v>87</v>
      </c>
      <c r="AT128" s="145" t="s">
        <v>79</v>
      </c>
      <c r="AU128" s="145" t="s">
        <v>80</v>
      </c>
      <c r="AY128" s="137" t="s">
        <v>135</v>
      </c>
      <c r="BK128" s="146">
        <f>BK129+BK183+BK190+BK300+BK336+BK347</f>
        <v>0</v>
      </c>
    </row>
    <row r="129" spans="1:65" s="12" customFormat="1" ht="22.9" customHeight="1">
      <c r="B129" s="136"/>
      <c r="D129" s="137" t="s">
        <v>79</v>
      </c>
      <c r="E129" s="147" t="s">
        <v>87</v>
      </c>
      <c r="F129" s="147" t="s">
        <v>219</v>
      </c>
      <c r="I129" s="139"/>
      <c r="J129" s="148">
        <f>BK129</f>
        <v>0</v>
      </c>
      <c r="L129" s="136"/>
      <c r="M129" s="141"/>
      <c r="N129" s="142"/>
      <c r="O129" s="142"/>
      <c r="P129" s="143">
        <f>SUM(P130:P182)</f>
        <v>0</v>
      </c>
      <c r="Q129" s="142"/>
      <c r="R129" s="143">
        <f>SUM(R130:R182)</f>
        <v>0</v>
      </c>
      <c r="S129" s="142"/>
      <c r="T129" s="144">
        <f>SUM(T130:T182)</f>
        <v>17.920000000000002</v>
      </c>
      <c r="AR129" s="137" t="s">
        <v>87</v>
      </c>
      <c r="AT129" s="145" t="s">
        <v>79</v>
      </c>
      <c r="AU129" s="145" t="s">
        <v>87</v>
      </c>
      <c r="AY129" s="137" t="s">
        <v>135</v>
      </c>
      <c r="BK129" s="146">
        <f>SUM(BK130:BK182)</f>
        <v>0</v>
      </c>
    </row>
    <row r="130" spans="1:65" s="2" customFormat="1" ht="24.2" customHeight="1">
      <c r="A130" s="33"/>
      <c r="B130" s="149"/>
      <c r="C130" s="150" t="s">
        <v>87</v>
      </c>
      <c r="D130" s="150" t="s">
        <v>138</v>
      </c>
      <c r="E130" s="151" t="s">
        <v>869</v>
      </c>
      <c r="F130" s="152" t="s">
        <v>870</v>
      </c>
      <c r="G130" s="153" t="s">
        <v>226</v>
      </c>
      <c r="H130" s="154">
        <v>20</v>
      </c>
      <c r="I130" s="155"/>
      <c r="J130" s="156">
        <f>ROUND(I130*H130,2)</f>
        <v>0</v>
      </c>
      <c r="K130" s="152" t="s">
        <v>227</v>
      </c>
      <c r="L130" s="34"/>
      <c r="M130" s="157" t="s">
        <v>1</v>
      </c>
      <c r="N130" s="158" t="s">
        <v>45</v>
      </c>
      <c r="O130" s="59"/>
      <c r="P130" s="159">
        <f>O130*H130</f>
        <v>0</v>
      </c>
      <c r="Q130" s="159">
        <v>0</v>
      </c>
      <c r="R130" s="159">
        <f>Q130*H130</f>
        <v>0</v>
      </c>
      <c r="S130" s="159">
        <v>0.57999999999999996</v>
      </c>
      <c r="T130" s="160">
        <f>S130*H130</f>
        <v>11.6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1" t="s">
        <v>134</v>
      </c>
      <c r="AT130" s="161" t="s">
        <v>138</v>
      </c>
      <c r="AU130" s="161" t="s">
        <v>89</v>
      </c>
      <c r="AY130" s="18" t="s">
        <v>135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8" t="s">
        <v>87</v>
      </c>
      <c r="BK130" s="162">
        <f>ROUND(I130*H130,2)</f>
        <v>0</v>
      </c>
      <c r="BL130" s="18" t="s">
        <v>134</v>
      </c>
      <c r="BM130" s="161" t="s">
        <v>871</v>
      </c>
    </row>
    <row r="131" spans="1:65" s="2" customFormat="1" ht="39">
      <c r="A131" s="33"/>
      <c r="B131" s="34"/>
      <c r="C131" s="33"/>
      <c r="D131" s="163" t="s">
        <v>143</v>
      </c>
      <c r="E131" s="33"/>
      <c r="F131" s="164" t="s">
        <v>872</v>
      </c>
      <c r="G131" s="33"/>
      <c r="H131" s="33"/>
      <c r="I131" s="165"/>
      <c r="J131" s="33"/>
      <c r="K131" s="33"/>
      <c r="L131" s="34"/>
      <c r="M131" s="166"/>
      <c r="N131" s="167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143</v>
      </c>
      <c r="AU131" s="18" t="s">
        <v>89</v>
      </c>
    </row>
    <row r="132" spans="1:65" s="2" customFormat="1" ht="21.75" customHeight="1">
      <c r="A132" s="33"/>
      <c r="B132" s="149"/>
      <c r="C132" s="150" t="s">
        <v>89</v>
      </c>
      <c r="D132" s="150" t="s">
        <v>138</v>
      </c>
      <c r="E132" s="151" t="s">
        <v>873</v>
      </c>
      <c r="F132" s="152" t="s">
        <v>874</v>
      </c>
      <c r="G132" s="153" t="s">
        <v>226</v>
      </c>
      <c r="H132" s="154">
        <v>20</v>
      </c>
      <c r="I132" s="155"/>
      <c r="J132" s="156">
        <f>ROUND(I132*H132,2)</f>
        <v>0</v>
      </c>
      <c r="K132" s="152" t="s">
        <v>227</v>
      </c>
      <c r="L132" s="34"/>
      <c r="M132" s="157" t="s">
        <v>1</v>
      </c>
      <c r="N132" s="158" t="s">
        <v>45</v>
      </c>
      <c r="O132" s="59"/>
      <c r="P132" s="159">
        <f>O132*H132</f>
        <v>0</v>
      </c>
      <c r="Q132" s="159">
        <v>0</v>
      </c>
      <c r="R132" s="159">
        <f>Q132*H132</f>
        <v>0</v>
      </c>
      <c r="S132" s="159">
        <v>0.316</v>
      </c>
      <c r="T132" s="160">
        <f>S132*H132</f>
        <v>6.32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1" t="s">
        <v>134</v>
      </c>
      <c r="AT132" s="161" t="s">
        <v>138</v>
      </c>
      <c r="AU132" s="161" t="s">
        <v>89</v>
      </c>
      <c r="AY132" s="18" t="s">
        <v>135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8" t="s">
        <v>87</v>
      </c>
      <c r="BK132" s="162">
        <f>ROUND(I132*H132,2)</f>
        <v>0</v>
      </c>
      <c r="BL132" s="18" t="s">
        <v>134</v>
      </c>
      <c r="BM132" s="161" t="s">
        <v>875</v>
      </c>
    </row>
    <row r="133" spans="1:65" s="2" customFormat="1" ht="29.25">
      <c r="A133" s="33"/>
      <c r="B133" s="34"/>
      <c r="C133" s="33"/>
      <c r="D133" s="163" t="s">
        <v>143</v>
      </c>
      <c r="E133" s="33"/>
      <c r="F133" s="164" t="s">
        <v>876</v>
      </c>
      <c r="G133" s="33"/>
      <c r="H133" s="33"/>
      <c r="I133" s="165"/>
      <c r="J133" s="33"/>
      <c r="K133" s="33"/>
      <c r="L133" s="34"/>
      <c r="M133" s="166"/>
      <c r="N133" s="167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143</v>
      </c>
      <c r="AU133" s="18" t="s">
        <v>89</v>
      </c>
    </row>
    <row r="134" spans="1:65" s="13" customFormat="1" ht="11.25">
      <c r="B134" s="172"/>
      <c r="D134" s="163" t="s">
        <v>230</v>
      </c>
      <c r="E134" s="173" t="s">
        <v>1</v>
      </c>
      <c r="F134" s="174" t="s">
        <v>630</v>
      </c>
      <c r="H134" s="173" t="s">
        <v>1</v>
      </c>
      <c r="I134" s="175"/>
      <c r="L134" s="172"/>
      <c r="M134" s="176"/>
      <c r="N134" s="177"/>
      <c r="O134" s="177"/>
      <c r="P134" s="177"/>
      <c r="Q134" s="177"/>
      <c r="R134" s="177"/>
      <c r="S134" s="177"/>
      <c r="T134" s="178"/>
      <c r="AT134" s="173" t="s">
        <v>230</v>
      </c>
      <c r="AU134" s="173" t="s">
        <v>89</v>
      </c>
      <c r="AV134" s="13" t="s">
        <v>87</v>
      </c>
      <c r="AW134" s="13" t="s">
        <v>35</v>
      </c>
      <c r="AX134" s="13" t="s">
        <v>80</v>
      </c>
      <c r="AY134" s="173" t="s">
        <v>135</v>
      </c>
    </row>
    <row r="135" spans="1:65" s="14" customFormat="1" ht="11.25">
      <c r="B135" s="179"/>
      <c r="D135" s="163" t="s">
        <v>230</v>
      </c>
      <c r="E135" s="180" t="s">
        <v>1</v>
      </c>
      <c r="F135" s="181" t="s">
        <v>326</v>
      </c>
      <c r="H135" s="182">
        <v>20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230</v>
      </c>
      <c r="AU135" s="180" t="s">
        <v>89</v>
      </c>
      <c r="AV135" s="14" t="s">
        <v>89</v>
      </c>
      <c r="AW135" s="14" t="s">
        <v>35</v>
      </c>
      <c r="AX135" s="14" t="s">
        <v>80</v>
      </c>
      <c r="AY135" s="180" t="s">
        <v>135</v>
      </c>
    </row>
    <row r="136" spans="1:65" s="15" customFormat="1" ht="11.25">
      <c r="B136" s="187"/>
      <c r="D136" s="163" t="s">
        <v>230</v>
      </c>
      <c r="E136" s="188" t="s">
        <v>1</v>
      </c>
      <c r="F136" s="189" t="s">
        <v>233</v>
      </c>
      <c r="H136" s="190">
        <v>20</v>
      </c>
      <c r="I136" s="191"/>
      <c r="L136" s="187"/>
      <c r="M136" s="192"/>
      <c r="N136" s="193"/>
      <c r="O136" s="193"/>
      <c r="P136" s="193"/>
      <c r="Q136" s="193"/>
      <c r="R136" s="193"/>
      <c r="S136" s="193"/>
      <c r="T136" s="194"/>
      <c r="AT136" s="188" t="s">
        <v>230</v>
      </c>
      <c r="AU136" s="188" t="s">
        <v>89</v>
      </c>
      <c r="AV136" s="15" t="s">
        <v>134</v>
      </c>
      <c r="AW136" s="15" t="s">
        <v>35</v>
      </c>
      <c r="AX136" s="15" t="s">
        <v>87</v>
      </c>
      <c r="AY136" s="188" t="s">
        <v>135</v>
      </c>
    </row>
    <row r="137" spans="1:65" s="2" customFormat="1" ht="33" customHeight="1">
      <c r="A137" s="33"/>
      <c r="B137" s="149"/>
      <c r="C137" s="150" t="s">
        <v>149</v>
      </c>
      <c r="D137" s="150" t="s">
        <v>138</v>
      </c>
      <c r="E137" s="151" t="s">
        <v>877</v>
      </c>
      <c r="F137" s="152" t="s">
        <v>878</v>
      </c>
      <c r="G137" s="153" t="s">
        <v>242</v>
      </c>
      <c r="H137" s="154">
        <v>2.4500000000000002</v>
      </c>
      <c r="I137" s="155"/>
      <c r="J137" s="156">
        <f>ROUND(I137*H137,2)</f>
        <v>0</v>
      </c>
      <c r="K137" s="152" t="s">
        <v>227</v>
      </c>
      <c r="L137" s="34"/>
      <c r="M137" s="157" t="s">
        <v>1</v>
      </c>
      <c r="N137" s="158" t="s">
        <v>45</v>
      </c>
      <c r="O137" s="59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1" t="s">
        <v>134</v>
      </c>
      <c r="AT137" s="161" t="s">
        <v>138</v>
      </c>
      <c r="AU137" s="161" t="s">
        <v>89</v>
      </c>
      <c r="AY137" s="18" t="s">
        <v>135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8" t="s">
        <v>87</v>
      </c>
      <c r="BK137" s="162">
        <f>ROUND(I137*H137,2)</f>
        <v>0</v>
      </c>
      <c r="BL137" s="18" t="s">
        <v>134</v>
      </c>
      <c r="BM137" s="161" t="s">
        <v>879</v>
      </c>
    </row>
    <row r="138" spans="1:65" s="2" customFormat="1" ht="29.25">
      <c r="A138" s="33"/>
      <c r="B138" s="34"/>
      <c r="C138" s="33"/>
      <c r="D138" s="163" t="s">
        <v>143</v>
      </c>
      <c r="E138" s="33"/>
      <c r="F138" s="164" t="s">
        <v>880</v>
      </c>
      <c r="G138" s="33"/>
      <c r="H138" s="33"/>
      <c r="I138" s="165"/>
      <c r="J138" s="33"/>
      <c r="K138" s="33"/>
      <c r="L138" s="34"/>
      <c r="M138" s="166"/>
      <c r="N138" s="167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143</v>
      </c>
      <c r="AU138" s="18" t="s">
        <v>89</v>
      </c>
    </row>
    <row r="139" spans="1:65" s="13" customFormat="1" ht="11.25">
      <c r="B139" s="172"/>
      <c r="D139" s="163" t="s">
        <v>230</v>
      </c>
      <c r="E139" s="173" t="s">
        <v>1</v>
      </c>
      <c r="F139" s="174" t="s">
        <v>881</v>
      </c>
      <c r="H139" s="173" t="s">
        <v>1</v>
      </c>
      <c r="I139" s="175"/>
      <c r="L139" s="172"/>
      <c r="M139" s="176"/>
      <c r="N139" s="177"/>
      <c r="O139" s="177"/>
      <c r="P139" s="177"/>
      <c r="Q139" s="177"/>
      <c r="R139" s="177"/>
      <c r="S139" s="177"/>
      <c r="T139" s="178"/>
      <c r="AT139" s="173" t="s">
        <v>230</v>
      </c>
      <c r="AU139" s="173" t="s">
        <v>89</v>
      </c>
      <c r="AV139" s="13" t="s">
        <v>87</v>
      </c>
      <c r="AW139" s="13" t="s">
        <v>35</v>
      </c>
      <c r="AX139" s="13" t="s">
        <v>80</v>
      </c>
      <c r="AY139" s="173" t="s">
        <v>135</v>
      </c>
    </row>
    <row r="140" spans="1:65" s="14" customFormat="1" ht="11.25">
      <c r="B140" s="179"/>
      <c r="D140" s="163" t="s">
        <v>230</v>
      </c>
      <c r="E140" s="180" t="s">
        <v>1</v>
      </c>
      <c r="F140" s="181" t="s">
        <v>882</v>
      </c>
      <c r="H140" s="182">
        <v>2.4500000000000002</v>
      </c>
      <c r="I140" s="183"/>
      <c r="L140" s="179"/>
      <c r="M140" s="184"/>
      <c r="N140" s="185"/>
      <c r="O140" s="185"/>
      <c r="P140" s="185"/>
      <c r="Q140" s="185"/>
      <c r="R140" s="185"/>
      <c r="S140" s="185"/>
      <c r="T140" s="186"/>
      <c r="AT140" s="180" t="s">
        <v>230</v>
      </c>
      <c r="AU140" s="180" t="s">
        <v>89</v>
      </c>
      <c r="AV140" s="14" t="s">
        <v>89</v>
      </c>
      <c r="AW140" s="14" t="s">
        <v>35</v>
      </c>
      <c r="AX140" s="14" t="s">
        <v>80</v>
      </c>
      <c r="AY140" s="180" t="s">
        <v>135</v>
      </c>
    </row>
    <row r="141" spans="1:65" s="15" customFormat="1" ht="11.25">
      <c r="B141" s="187"/>
      <c r="D141" s="163" t="s">
        <v>230</v>
      </c>
      <c r="E141" s="188" t="s">
        <v>1</v>
      </c>
      <c r="F141" s="189" t="s">
        <v>233</v>
      </c>
      <c r="H141" s="190">
        <v>2.4500000000000002</v>
      </c>
      <c r="I141" s="191"/>
      <c r="L141" s="187"/>
      <c r="M141" s="192"/>
      <c r="N141" s="193"/>
      <c r="O141" s="193"/>
      <c r="P141" s="193"/>
      <c r="Q141" s="193"/>
      <c r="R141" s="193"/>
      <c r="S141" s="193"/>
      <c r="T141" s="194"/>
      <c r="AT141" s="188" t="s">
        <v>230</v>
      </c>
      <c r="AU141" s="188" t="s">
        <v>89</v>
      </c>
      <c r="AV141" s="15" t="s">
        <v>134</v>
      </c>
      <c r="AW141" s="15" t="s">
        <v>35</v>
      </c>
      <c r="AX141" s="15" t="s">
        <v>87</v>
      </c>
      <c r="AY141" s="188" t="s">
        <v>135</v>
      </c>
    </row>
    <row r="142" spans="1:65" s="2" customFormat="1" ht="33" customHeight="1">
      <c r="A142" s="33"/>
      <c r="B142" s="149"/>
      <c r="C142" s="150" t="s">
        <v>134</v>
      </c>
      <c r="D142" s="150" t="s">
        <v>138</v>
      </c>
      <c r="E142" s="151" t="s">
        <v>883</v>
      </c>
      <c r="F142" s="152" t="s">
        <v>884</v>
      </c>
      <c r="G142" s="153" t="s">
        <v>242</v>
      </c>
      <c r="H142" s="154">
        <v>22</v>
      </c>
      <c r="I142" s="155"/>
      <c r="J142" s="156">
        <f>ROUND(I142*H142,2)</f>
        <v>0</v>
      </c>
      <c r="K142" s="152" t="s">
        <v>227</v>
      </c>
      <c r="L142" s="34"/>
      <c r="M142" s="157" t="s">
        <v>1</v>
      </c>
      <c r="N142" s="158" t="s">
        <v>45</v>
      </c>
      <c r="O142" s="59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1" t="s">
        <v>134</v>
      </c>
      <c r="AT142" s="161" t="s">
        <v>138</v>
      </c>
      <c r="AU142" s="161" t="s">
        <v>89</v>
      </c>
      <c r="AY142" s="18" t="s">
        <v>135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8" t="s">
        <v>87</v>
      </c>
      <c r="BK142" s="162">
        <f>ROUND(I142*H142,2)</f>
        <v>0</v>
      </c>
      <c r="BL142" s="18" t="s">
        <v>134</v>
      </c>
      <c r="BM142" s="161" t="s">
        <v>885</v>
      </c>
    </row>
    <row r="143" spans="1:65" s="2" customFormat="1" ht="29.25">
      <c r="A143" s="33"/>
      <c r="B143" s="34"/>
      <c r="C143" s="33"/>
      <c r="D143" s="163" t="s">
        <v>143</v>
      </c>
      <c r="E143" s="33"/>
      <c r="F143" s="164" t="s">
        <v>886</v>
      </c>
      <c r="G143" s="33"/>
      <c r="H143" s="33"/>
      <c r="I143" s="165"/>
      <c r="J143" s="33"/>
      <c r="K143" s="33"/>
      <c r="L143" s="34"/>
      <c r="M143" s="166"/>
      <c r="N143" s="167"/>
      <c r="O143" s="59"/>
      <c r="P143" s="59"/>
      <c r="Q143" s="59"/>
      <c r="R143" s="59"/>
      <c r="S143" s="59"/>
      <c r="T143" s="60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143</v>
      </c>
      <c r="AU143" s="18" t="s">
        <v>89</v>
      </c>
    </row>
    <row r="144" spans="1:65" s="13" customFormat="1" ht="11.25">
      <c r="B144" s="172"/>
      <c r="D144" s="163" t="s">
        <v>230</v>
      </c>
      <c r="E144" s="173" t="s">
        <v>1</v>
      </c>
      <c r="F144" s="174" t="s">
        <v>630</v>
      </c>
      <c r="H144" s="173" t="s">
        <v>1</v>
      </c>
      <c r="I144" s="175"/>
      <c r="L144" s="172"/>
      <c r="M144" s="176"/>
      <c r="N144" s="177"/>
      <c r="O144" s="177"/>
      <c r="P144" s="177"/>
      <c r="Q144" s="177"/>
      <c r="R144" s="177"/>
      <c r="S144" s="177"/>
      <c r="T144" s="178"/>
      <c r="AT144" s="173" t="s">
        <v>230</v>
      </c>
      <c r="AU144" s="173" t="s">
        <v>89</v>
      </c>
      <c r="AV144" s="13" t="s">
        <v>87</v>
      </c>
      <c r="AW144" s="13" t="s">
        <v>35</v>
      </c>
      <c r="AX144" s="13" t="s">
        <v>80</v>
      </c>
      <c r="AY144" s="173" t="s">
        <v>135</v>
      </c>
    </row>
    <row r="145" spans="1:65" s="14" customFormat="1" ht="11.25">
      <c r="B145" s="179"/>
      <c r="D145" s="163" t="s">
        <v>230</v>
      </c>
      <c r="E145" s="180" t="s">
        <v>1</v>
      </c>
      <c r="F145" s="181" t="s">
        <v>887</v>
      </c>
      <c r="H145" s="182">
        <v>22</v>
      </c>
      <c r="I145" s="183"/>
      <c r="L145" s="179"/>
      <c r="M145" s="184"/>
      <c r="N145" s="185"/>
      <c r="O145" s="185"/>
      <c r="P145" s="185"/>
      <c r="Q145" s="185"/>
      <c r="R145" s="185"/>
      <c r="S145" s="185"/>
      <c r="T145" s="186"/>
      <c r="AT145" s="180" t="s">
        <v>230</v>
      </c>
      <c r="AU145" s="180" t="s">
        <v>89</v>
      </c>
      <c r="AV145" s="14" t="s">
        <v>89</v>
      </c>
      <c r="AW145" s="14" t="s">
        <v>35</v>
      </c>
      <c r="AX145" s="14" t="s">
        <v>80</v>
      </c>
      <c r="AY145" s="180" t="s">
        <v>135</v>
      </c>
    </row>
    <row r="146" spans="1:65" s="15" customFormat="1" ht="11.25">
      <c r="B146" s="187"/>
      <c r="D146" s="163" t="s">
        <v>230</v>
      </c>
      <c r="E146" s="188" t="s">
        <v>1</v>
      </c>
      <c r="F146" s="189" t="s">
        <v>233</v>
      </c>
      <c r="H146" s="190">
        <v>22</v>
      </c>
      <c r="I146" s="191"/>
      <c r="L146" s="187"/>
      <c r="M146" s="192"/>
      <c r="N146" s="193"/>
      <c r="O146" s="193"/>
      <c r="P146" s="193"/>
      <c r="Q146" s="193"/>
      <c r="R146" s="193"/>
      <c r="S146" s="193"/>
      <c r="T146" s="194"/>
      <c r="AT146" s="188" t="s">
        <v>230</v>
      </c>
      <c r="AU146" s="188" t="s">
        <v>89</v>
      </c>
      <c r="AV146" s="15" t="s">
        <v>134</v>
      </c>
      <c r="AW146" s="15" t="s">
        <v>35</v>
      </c>
      <c r="AX146" s="15" t="s">
        <v>87</v>
      </c>
      <c r="AY146" s="188" t="s">
        <v>135</v>
      </c>
    </row>
    <row r="147" spans="1:65" s="2" customFormat="1" ht="37.9" customHeight="1">
      <c r="A147" s="33"/>
      <c r="B147" s="149"/>
      <c r="C147" s="150" t="s">
        <v>158</v>
      </c>
      <c r="D147" s="150" t="s">
        <v>138</v>
      </c>
      <c r="E147" s="151" t="s">
        <v>280</v>
      </c>
      <c r="F147" s="152" t="s">
        <v>281</v>
      </c>
      <c r="G147" s="153" t="s">
        <v>242</v>
      </c>
      <c r="H147" s="154">
        <v>2.4500000000000002</v>
      </c>
      <c r="I147" s="155"/>
      <c r="J147" s="156">
        <f>ROUND(I147*H147,2)</f>
        <v>0</v>
      </c>
      <c r="K147" s="152" t="s">
        <v>227</v>
      </c>
      <c r="L147" s="34"/>
      <c r="M147" s="157" t="s">
        <v>1</v>
      </c>
      <c r="N147" s="158" t="s">
        <v>45</v>
      </c>
      <c r="O147" s="59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1" t="s">
        <v>134</v>
      </c>
      <c r="AT147" s="161" t="s">
        <v>138</v>
      </c>
      <c r="AU147" s="161" t="s">
        <v>89</v>
      </c>
      <c r="AY147" s="18" t="s">
        <v>135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8" t="s">
        <v>87</v>
      </c>
      <c r="BK147" s="162">
        <f>ROUND(I147*H147,2)</f>
        <v>0</v>
      </c>
      <c r="BL147" s="18" t="s">
        <v>134</v>
      </c>
      <c r="BM147" s="161" t="s">
        <v>888</v>
      </c>
    </row>
    <row r="148" spans="1:65" s="2" customFormat="1" ht="39">
      <c r="A148" s="33"/>
      <c r="B148" s="34"/>
      <c r="C148" s="33"/>
      <c r="D148" s="163" t="s">
        <v>143</v>
      </c>
      <c r="E148" s="33"/>
      <c r="F148" s="164" t="s">
        <v>283</v>
      </c>
      <c r="G148" s="33"/>
      <c r="H148" s="33"/>
      <c r="I148" s="165"/>
      <c r="J148" s="33"/>
      <c r="K148" s="33"/>
      <c r="L148" s="34"/>
      <c r="M148" s="166"/>
      <c r="N148" s="167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143</v>
      </c>
      <c r="AU148" s="18" t="s">
        <v>89</v>
      </c>
    </row>
    <row r="149" spans="1:65" s="14" customFormat="1" ht="11.25">
      <c r="B149" s="179"/>
      <c r="D149" s="163" t="s">
        <v>230</v>
      </c>
      <c r="E149" s="180" t="s">
        <v>1</v>
      </c>
      <c r="F149" s="181" t="s">
        <v>889</v>
      </c>
      <c r="H149" s="182">
        <v>2.4500000000000002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230</v>
      </c>
      <c r="AU149" s="180" t="s">
        <v>89</v>
      </c>
      <c r="AV149" s="14" t="s">
        <v>89</v>
      </c>
      <c r="AW149" s="14" t="s">
        <v>35</v>
      </c>
      <c r="AX149" s="14" t="s">
        <v>80</v>
      </c>
      <c r="AY149" s="180" t="s">
        <v>135</v>
      </c>
    </row>
    <row r="150" spans="1:65" s="14" customFormat="1" ht="11.25">
      <c r="B150" s="179"/>
      <c r="D150" s="163" t="s">
        <v>230</v>
      </c>
      <c r="E150" s="180" t="s">
        <v>1</v>
      </c>
      <c r="F150" s="181" t="s">
        <v>337</v>
      </c>
      <c r="H150" s="182">
        <v>22</v>
      </c>
      <c r="I150" s="183"/>
      <c r="L150" s="179"/>
      <c r="M150" s="184"/>
      <c r="N150" s="185"/>
      <c r="O150" s="185"/>
      <c r="P150" s="185"/>
      <c r="Q150" s="185"/>
      <c r="R150" s="185"/>
      <c r="S150" s="185"/>
      <c r="T150" s="186"/>
      <c r="AT150" s="180" t="s">
        <v>230</v>
      </c>
      <c r="AU150" s="180" t="s">
        <v>89</v>
      </c>
      <c r="AV150" s="14" t="s">
        <v>89</v>
      </c>
      <c r="AW150" s="14" t="s">
        <v>35</v>
      </c>
      <c r="AX150" s="14" t="s">
        <v>80</v>
      </c>
      <c r="AY150" s="180" t="s">
        <v>135</v>
      </c>
    </row>
    <row r="151" spans="1:65" s="14" customFormat="1" ht="11.25">
      <c r="B151" s="179"/>
      <c r="D151" s="163" t="s">
        <v>230</v>
      </c>
      <c r="E151" s="180" t="s">
        <v>1</v>
      </c>
      <c r="F151" s="181" t="s">
        <v>890</v>
      </c>
      <c r="H151" s="182">
        <v>-22</v>
      </c>
      <c r="I151" s="183"/>
      <c r="L151" s="179"/>
      <c r="M151" s="184"/>
      <c r="N151" s="185"/>
      <c r="O151" s="185"/>
      <c r="P151" s="185"/>
      <c r="Q151" s="185"/>
      <c r="R151" s="185"/>
      <c r="S151" s="185"/>
      <c r="T151" s="186"/>
      <c r="AT151" s="180" t="s">
        <v>230</v>
      </c>
      <c r="AU151" s="180" t="s">
        <v>89</v>
      </c>
      <c r="AV151" s="14" t="s">
        <v>89</v>
      </c>
      <c r="AW151" s="14" t="s">
        <v>35</v>
      </c>
      <c r="AX151" s="14" t="s">
        <v>80</v>
      </c>
      <c r="AY151" s="180" t="s">
        <v>135</v>
      </c>
    </row>
    <row r="152" spans="1:65" s="15" customFormat="1" ht="11.25">
      <c r="B152" s="187"/>
      <c r="D152" s="163" t="s">
        <v>230</v>
      </c>
      <c r="E152" s="188" t="s">
        <v>1</v>
      </c>
      <c r="F152" s="189" t="s">
        <v>233</v>
      </c>
      <c r="H152" s="190">
        <v>2.4500000000000002</v>
      </c>
      <c r="I152" s="191"/>
      <c r="L152" s="187"/>
      <c r="M152" s="192"/>
      <c r="N152" s="193"/>
      <c r="O152" s="193"/>
      <c r="P152" s="193"/>
      <c r="Q152" s="193"/>
      <c r="R152" s="193"/>
      <c r="S152" s="193"/>
      <c r="T152" s="194"/>
      <c r="AT152" s="188" t="s">
        <v>230</v>
      </c>
      <c r="AU152" s="188" t="s">
        <v>89</v>
      </c>
      <c r="AV152" s="15" t="s">
        <v>134</v>
      </c>
      <c r="AW152" s="15" t="s">
        <v>35</v>
      </c>
      <c r="AX152" s="15" t="s">
        <v>87</v>
      </c>
      <c r="AY152" s="188" t="s">
        <v>135</v>
      </c>
    </row>
    <row r="153" spans="1:65" s="2" customFormat="1" ht="37.9" customHeight="1">
      <c r="A153" s="33"/>
      <c r="B153" s="149"/>
      <c r="C153" s="150" t="s">
        <v>163</v>
      </c>
      <c r="D153" s="150" t="s">
        <v>138</v>
      </c>
      <c r="E153" s="151" t="s">
        <v>285</v>
      </c>
      <c r="F153" s="152" t="s">
        <v>286</v>
      </c>
      <c r="G153" s="153" t="s">
        <v>242</v>
      </c>
      <c r="H153" s="154">
        <v>61.25</v>
      </c>
      <c r="I153" s="155"/>
      <c r="J153" s="156">
        <f>ROUND(I153*H153,2)</f>
        <v>0</v>
      </c>
      <c r="K153" s="152" t="s">
        <v>227</v>
      </c>
      <c r="L153" s="34"/>
      <c r="M153" s="157" t="s">
        <v>1</v>
      </c>
      <c r="N153" s="158" t="s">
        <v>45</v>
      </c>
      <c r="O153" s="59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1" t="s">
        <v>134</v>
      </c>
      <c r="AT153" s="161" t="s">
        <v>138</v>
      </c>
      <c r="AU153" s="161" t="s">
        <v>89</v>
      </c>
      <c r="AY153" s="18" t="s">
        <v>135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8" t="s">
        <v>87</v>
      </c>
      <c r="BK153" s="162">
        <f>ROUND(I153*H153,2)</f>
        <v>0</v>
      </c>
      <c r="BL153" s="18" t="s">
        <v>134</v>
      </c>
      <c r="BM153" s="161" t="s">
        <v>891</v>
      </c>
    </row>
    <row r="154" spans="1:65" s="2" customFormat="1" ht="48.75">
      <c r="A154" s="33"/>
      <c r="B154" s="34"/>
      <c r="C154" s="33"/>
      <c r="D154" s="163" t="s">
        <v>143</v>
      </c>
      <c r="E154" s="33"/>
      <c r="F154" s="164" t="s">
        <v>288</v>
      </c>
      <c r="G154" s="33"/>
      <c r="H154" s="33"/>
      <c r="I154" s="165"/>
      <c r="J154" s="33"/>
      <c r="K154" s="33"/>
      <c r="L154" s="34"/>
      <c r="M154" s="166"/>
      <c r="N154" s="167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143</v>
      </c>
      <c r="AU154" s="18" t="s">
        <v>89</v>
      </c>
    </row>
    <row r="155" spans="1:65" s="14" customFormat="1" ht="11.25">
      <c r="B155" s="179"/>
      <c r="D155" s="163" t="s">
        <v>230</v>
      </c>
      <c r="E155" s="180" t="s">
        <v>1</v>
      </c>
      <c r="F155" s="181" t="s">
        <v>892</v>
      </c>
      <c r="H155" s="182">
        <v>61.25</v>
      </c>
      <c r="I155" s="183"/>
      <c r="L155" s="179"/>
      <c r="M155" s="184"/>
      <c r="N155" s="185"/>
      <c r="O155" s="185"/>
      <c r="P155" s="185"/>
      <c r="Q155" s="185"/>
      <c r="R155" s="185"/>
      <c r="S155" s="185"/>
      <c r="T155" s="186"/>
      <c r="AT155" s="180" t="s">
        <v>230</v>
      </c>
      <c r="AU155" s="180" t="s">
        <v>89</v>
      </c>
      <c r="AV155" s="14" t="s">
        <v>89</v>
      </c>
      <c r="AW155" s="14" t="s">
        <v>35</v>
      </c>
      <c r="AX155" s="14" t="s">
        <v>80</v>
      </c>
      <c r="AY155" s="180" t="s">
        <v>135</v>
      </c>
    </row>
    <row r="156" spans="1:65" s="15" customFormat="1" ht="11.25">
      <c r="B156" s="187"/>
      <c r="D156" s="163" t="s">
        <v>230</v>
      </c>
      <c r="E156" s="188" t="s">
        <v>1</v>
      </c>
      <c r="F156" s="189" t="s">
        <v>233</v>
      </c>
      <c r="H156" s="190">
        <v>61.25</v>
      </c>
      <c r="I156" s="191"/>
      <c r="L156" s="187"/>
      <c r="M156" s="192"/>
      <c r="N156" s="193"/>
      <c r="O156" s="193"/>
      <c r="P156" s="193"/>
      <c r="Q156" s="193"/>
      <c r="R156" s="193"/>
      <c r="S156" s="193"/>
      <c r="T156" s="194"/>
      <c r="AT156" s="188" t="s">
        <v>230</v>
      </c>
      <c r="AU156" s="188" t="s">
        <v>89</v>
      </c>
      <c r="AV156" s="15" t="s">
        <v>134</v>
      </c>
      <c r="AW156" s="15" t="s">
        <v>35</v>
      </c>
      <c r="AX156" s="15" t="s">
        <v>87</v>
      </c>
      <c r="AY156" s="188" t="s">
        <v>135</v>
      </c>
    </row>
    <row r="157" spans="1:65" s="2" customFormat="1" ht="33" customHeight="1">
      <c r="A157" s="33"/>
      <c r="B157" s="149"/>
      <c r="C157" s="150" t="s">
        <v>168</v>
      </c>
      <c r="D157" s="150" t="s">
        <v>138</v>
      </c>
      <c r="E157" s="151" t="s">
        <v>315</v>
      </c>
      <c r="F157" s="152" t="s">
        <v>316</v>
      </c>
      <c r="G157" s="153" t="s">
        <v>317</v>
      </c>
      <c r="H157" s="154">
        <v>5.1449999999999996</v>
      </c>
      <c r="I157" s="155"/>
      <c r="J157" s="156">
        <f>ROUND(I157*H157,2)</f>
        <v>0</v>
      </c>
      <c r="K157" s="152" t="s">
        <v>227</v>
      </c>
      <c r="L157" s="34"/>
      <c r="M157" s="157" t="s">
        <v>1</v>
      </c>
      <c r="N157" s="158" t="s">
        <v>45</v>
      </c>
      <c r="O157" s="59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1" t="s">
        <v>134</v>
      </c>
      <c r="AT157" s="161" t="s">
        <v>138</v>
      </c>
      <c r="AU157" s="161" t="s">
        <v>89</v>
      </c>
      <c r="AY157" s="18" t="s">
        <v>135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8" t="s">
        <v>87</v>
      </c>
      <c r="BK157" s="162">
        <f>ROUND(I157*H157,2)</f>
        <v>0</v>
      </c>
      <c r="BL157" s="18" t="s">
        <v>134</v>
      </c>
      <c r="BM157" s="161" t="s">
        <v>893</v>
      </c>
    </row>
    <row r="158" spans="1:65" s="2" customFormat="1" ht="29.25">
      <c r="A158" s="33"/>
      <c r="B158" s="34"/>
      <c r="C158" s="33"/>
      <c r="D158" s="163" t="s">
        <v>143</v>
      </c>
      <c r="E158" s="33"/>
      <c r="F158" s="164" t="s">
        <v>319</v>
      </c>
      <c r="G158" s="33"/>
      <c r="H158" s="33"/>
      <c r="I158" s="165"/>
      <c r="J158" s="33"/>
      <c r="K158" s="33"/>
      <c r="L158" s="34"/>
      <c r="M158" s="166"/>
      <c r="N158" s="167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143</v>
      </c>
      <c r="AU158" s="18" t="s">
        <v>89</v>
      </c>
    </row>
    <row r="159" spans="1:65" s="14" customFormat="1" ht="11.25">
      <c r="B159" s="179"/>
      <c r="D159" s="163" t="s">
        <v>230</v>
      </c>
      <c r="E159" s="180" t="s">
        <v>1</v>
      </c>
      <c r="F159" s="181" t="s">
        <v>894</v>
      </c>
      <c r="H159" s="182">
        <v>5.1449999999999996</v>
      </c>
      <c r="I159" s="183"/>
      <c r="L159" s="179"/>
      <c r="M159" s="184"/>
      <c r="N159" s="185"/>
      <c r="O159" s="185"/>
      <c r="P159" s="185"/>
      <c r="Q159" s="185"/>
      <c r="R159" s="185"/>
      <c r="S159" s="185"/>
      <c r="T159" s="186"/>
      <c r="AT159" s="180" t="s">
        <v>230</v>
      </c>
      <c r="AU159" s="180" t="s">
        <v>89</v>
      </c>
      <c r="AV159" s="14" t="s">
        <v>89</v>
      </c>
      <c r="AW159" s="14" t="s">
        <v>35</v>
      </c>
      <c r="AX159" s="14" t="s">
        <v>80</v>
      </c>
      <c r="AY159" s="180" t="s">
        <v>135</v>
      </c>
    </row>
    <row r="160" spans="1:65" s="15" customFormat="1" ht="11.25">
      <c r="B160" s="187"/>
      <c r="D160" s="163" t="s">
        <v>230</v>
      </c>
      <c r="E160" s="188" t="s">
        <v>1</v>
      </c>
      <c r="F160" s="189" t="s">
        <v>233</v>
      </c>
      <c r="H160" s="190">
        <v>5.1449999999999996</v>
      </c>
      <c r="I160" s="191"/>
      <c r="L160" s="187"/>
      <c r="M160" s="192"/>
      <c r="N160" s="193"/>
      <c r="O160" s="193"/>
      <c r="P160" s="193"/>
      <c r="Q160" s="193"/>
      <c r="R160" s="193"/>
      <c r="S160" s="193"/>
      <c r="T160" s="194"/>
      <c r="AT160" s="188" t="s">
        <v>230</v>
      </c>
      <c r="AU160" s="188" t="s">
        <v>89</v>
      </c>
      <c r="AV160" s="15" t="s">
        <v>134</v>
      </c>
      <c r="AW160" s="15" t="s">
        <v>35</v>
      </c>
      <c r="AX160" s="15" t="s">
        <v>87</v>
      </c>
      <c r="AY160" s="188" t="s">
        <v>135</v>
      </c>
    </row>
    <row r="161" spans="1:65" s="2" customFormat="1" ht="24.2" customHeight="1">
      <c r="A161" s="33"/>
      <c r="B161" s="149"/>
      <c r="C161" s="150" t="s">
        <v>173</v>
      </c>
      <c r="D161" s="150" t="s">
        <v>138</v>
      </c>
      <c r="E161" s="151" t="s">
        <v>895</v>
      </c>
      <c r="F161" s="152" t="s">
        <v>896</v>
      </c>
      <c r="G161" s="153" t="s">
        <v>242</v>
      </c>
      <c r="H161" s="154">
        <v>22</v>
      </c>
      <c r="I161" s="155"/>
      <c r="J161" s="156">
        <f>ROUND(I161*H161,2)</f>
        <v>0</v>
      </c>
      <c r="K161" s="152" t="s">
        <v>227</v>
      </c>
      <c r="L161" s="34"/>
      <c r="M161" s="157" t="s">
        <v>1</v>
      </c>
      <c r="N161" s="158" t="s">
        <v>45</v>
      </c>
      <c r="O161" s="59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1" t="s">
        <v>134</v>
      </c>
      <c r="AT161" s="161" t="s">
        <v>138</v>
      </c>
      <c r="AU161" s="161" t="s">
        <v>89</v>
      </c>
      <c r="AY161" s="18" t="s">
        <v>135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8" t="s">
        <v>87</v>
      </c>
      <c r="BK161" s="162">
        <f>ROUND(I161*H161,2)</f>
        <v>0</v>
      </c>
      <c r="BL161" s="18" t="s">
        <v>134</v>
      </c>
      <c r="BM161" s="161" t="s">
        <v>897</v>
      </c>
    </row>
    <row r="162" spans="1:65" s="2" customFormat="1" ht="39">
      <c r="A162" s="33"/>
      <c r="B162" s="34"/>
      <c r="C162" s="33"/>
      <c r="D162" s="163" t="s">
        <v>143</v>
      </c>
      <c r="E162" s="33"/>
      <c r="F162" s="164" t="s">
        <v>898</v>
      </c>
      <c r="G162" s="33"/>
      <c r="H162" s="33"/>
      <c r="I162" s="165"/>
      <c r="J162" s="33"/>
      <c r="K162" s="33"/>
      <c r="L162" s="34"/>
      <c r="M162" s="166"/>
      <c r="N162" s="167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143</v>
      </c>
      <c r="AU162" s="18" t="s">
        <v>89</v>
      </c>
    </row>
    <row r="163" spans="1:65" s="2" customFormat="1" ht="24.2" customHeight="1">
      <c r="A163" s="33"/>
      <c r="B163" s="149"/>
      <c r="C163" s="150" t="s">
        <v>178</v>
      </c>
      <c r="D163" s="150" t="s">
        <v>138</v>
      </c>
      <c r="E163" s="151" t="s">
        <v>899</v>
      </c>
      <c r="F163" s="152" t="s">
        <v>900</v>
      </c>
      <c r="G163" s="153" t="s">
        <v>242</v>
      </c>
      <c r="H163" s="154">
        <v>12</v>
      </c>
      <c r="I163" s="155"/>
      <c r="J163" s="156">
        <f>ROUND(I163*H163,2)</f>
        <v>0</v>
      </c>
      <c r="K163" s="152" t="s">
        <v>227</v>
      </c>
      <c r="L163" s="34"/>
      <c r="M163" s="157" t="s">
        <v>1</v>
      </c>
      <c r="N163" s="158" t="s">
        <v>45</v>
      </c>
      <c r="O163" s="59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1" t="s">
        <v>134</v>
      </c>
      <c r="AT163" s="161" t="s">
        <v>138</v>
      </c>
      <c r="AU163" s="161" t="s">
        <v>89</v>
      </c>
      <c r="AY163" s="18" t="s">
        <v>135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8" t="s">
        <v>87</v>
      </c>
      <c r="BK163" s="162">
        <f>ROUND(I163*H163,2)</f>
        <v>0</v>
      </c>
      <c r="BL163" s="18" t="s">
        <v>134</v>
      </c>
      <c r="BM163" s="161" t="s">
        <v>901</v>
      </c>
    </row>
    <row r="164" spans="1:65" s="2" customFormat="1" ht="39">
      <c r="A164" s="33"/>
      <c r="B164" s="34"/>
      <c r="C164" s="33"/>
      <c r="D164" s="163" t="s">
        <v>143</v>
      </c>
      <c r="E164" s="33"/>
      <c r="F164" s="164" t="s">
        <v>902</v>
      </c>
      <c r="G164" s="33"/>
      <c r="H164" s="33"/>
      <c r="I164" s="165"/>
      <c r="J164" s="33"/>
      <c r="K164" s="33"/>
      <c r="L164" s="34"/>
      <c r="M164" s="166"/>
      <c r="N164" s="167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143</v>
      </c>
      <c r="AU164" s="18" t="s">
        <v>89</v>
      </c>
    </row>
    <row r="165" spans="1:65" s="13" customFormat="1" ht="11.25">
      <c r="B165" s="172"/>
      <c r="D165" s="163" t="s">
        <v>230</v>
      </c>
      <c r="E165" s="173" t="s">
        <v>1</v>
      </c>
      <c r="F165" s="174" t="s">
        <v>630</v>
      </c>
      <c r="H165" s="173" t="s">
        <v>1</v>
      </c>
      <c r="I165" s="175"/>
      <c r="L165" s="172"/>
      <c r="M165" s="176"/>
      <c r="N165" s="177"/>
      <c r="O165" s="177"/>
      <c r="P165" s="177"/>
      <c r="Q165" s="177"/>
      <c r="R165" s="177"/>
      <c r="S165" s="177"/>
      <c r="T165" s="178"/>
      <c r="AT165" s="173" t="s">
        <v>230</v>
      </c>
      <c r="AU165" s="173" t="s">
        <v>89</v>
      </c>
      <c r="AV165" s="13" t="s">
        <v>87</v>
      </c>
      <c r="AW165" s="13" t="s">
        <v>35</v>
      </c>
      <c r="AX165" s="13" t="s">
        <v>80</v>
      </c>
      <c r="AY165" s="173" t="s">
        <v>135</v>
      </c>
    </row>
    <row r="166" spans="1:65" s="14" customFormat="1" ht="11.25">
      <c r="B166" s="179"/>
      <c r="D166" s="163" t="s">
        <v>230</v>
      </c>
      <c r="E166" s="180" t="s">
        <v>1</v>
      </c>
      <c r="F166" s="181" t="s">
        <v>903</v>
      </c>
      <c r="H166" s="182">
        <v>12</v>
      </c>
      <c r="I166" s="183"/>
      <c r="L166" s="179"/>
      <c r="M166" s="184"/>
      <c r="N166" s="185"/>
      <c r="O166" s="185"/>
      <c r="P166" s="185"/>
      <c r="Q166" s="185"/>
      <c r="R166" s="185"/>
      <c r="S166" s="185"/>
      <c r="T166" s="186"/>
      <c r="AT166" s="180" t="s">
        <v>230</v>
      </c>
      <c r="AU166" s="180" t="s">
        <v>89</v>
      </c>
      <c r="AV166" s="14" t="s">
        <v>89</v>
      </c>
      <c r="AW166" s="14" t="s">
        <v>35</v>
      </c>
      <c r="AX166" s="14" t="s">
        <v>80</v>
      </c>
      <c r="AY166" s="180" t="s">
        <v>135</v>
      </c>
    </row>
    <row r="167" spans="1:65" s="15" customFormat="1" ht="11.25">
      <c r="B167" s="187"/>
      <c r="D167" s="163" t="s">
        <v>230</v>
      </c>
      <c r="E167" s="188" t="s">
        <v>1</v>
      </c>
      <c r="F167" s="189" t="s">
        <v>233</v>
      </c>
      <c r="H167" s="190">
        <v>12</v>
      </c>
      <c r="I167" s="191"/>
      <c r="L167" s="187"/>
      <c r="M167" s="192"/>
      <c r="N167" s="193"/>
      <c r="O167" s="193"/>
      <c r="P167" s="193"/>
      <c r="Q167" s="193"/>
      <c r="R167" s="193"/>
      <c r="S167" s="193"/>
      <c r="T167" s="194"/>
      <c r="AT167" s="188" t="s">
        <v>230</v>
      </c>
      <c r="AU167" s="188" t="s">
        <v>89</v>
      </c>
      <c r="AV167" s="15" t="s">
        <v>134</v>
      </c>
      <c r="AW167" s="15" t="s">
        <v>35</v>
      </c>
      <c r="AX167" s="15" t="s">
        <v>87</v>
      </c>
      <c r="AY167" s="188" t="s">
        <v>135</v>
      </c>
    </row>
    <row r="168" spans="1:65" s="2" customFormat="1" ht="24.2" customHeight="1">
      <c r="A168" s="33"/>
      <c r="B168" s="149"/>
      <c r="C168" s="150" t="s">
        <v>183</v>
      </c>
      <c r="D168" s="150" t="s">
        <v>138</v>
      </c>
      <c r="E168" s="151" t="s">
        <v>338</v>
      </c>
      <c r="F168" s="152" t="s">
        <v>339</v>
      </c>
      <c r="G168" s="153" t="s">
        <v>226</v>
      </c>
      <c r="H168" s="154">
        <v>539.35</v>
      </c>
      <c r="I168" s="155"/>
      <c r="J168" s="156">
        <f>ROUND(I168*H168,2)</f>
        <v>0</v>
      </c>
      <c r="K168" s="152" t="s">
        <v>227</v>
      </c>
      <c r="L168" s="34"/>
      <c r="M168" s="157" t="s">
        <v>1</v>
      </c>
      <c r="N168" s="158" t="s">
        <v>45</v>
      </c>
      <c r="O168" s="59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1" t="s">
        <v>134</v>
      </c>
      <c r="AT168" s="161" t="s">
        <v>138</v>
      </c>
      <c r="AU168" s="161" t="s">
        <v>89</v>
      </c>
      <c r="AY168" s="18" t="s">
        <v>135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8" t="s">
        <v>87</v>
      </c>
      <c r="BK168" s="162">
        <f>ROUND(I168*H168,2)</f>
        <v>0</v>
      </c>
      <c r="BL168" s="18" t="s">
        <v>134</v>
      </c>
      <c r="BM168" s="161" t="s">
        <v>904</v>
      </c>
    </row>
    <row r="169" spans="1:65" s="2" customFormat="1" ht="19.5">
      <c r="A169" s="33"/>
      <c r="B169" s="34"/>
      <c r="C169" s="33"/>
      <c r="D169" s="163" t="s">
        <v>143</v>
      </c>
      <c r="E169" s="33"/>
      <c r="F169" s="164" t="s">
        <v>341</v>
      </c>
      <c r="G169" s="33"/>
      <c r="H169" s="33"/>
      <c r="I169" s="165"/>
      <c r="J169" s="33"/>
      <c r="K169" s="33"/>
      <c r="L169" s="34"/>
      <c r="M169" s="166"/>
      <c r="N169" s="167"/>
      <c r="O169" s="59"/>
      <c r="P169" s="59"/>
      <c r="Q169" s="59"/>
      <c r="R169" s="59"/>
      <c r="S169" s="59"/>
      <c r="T169" s="60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143</v>
      </c>
      <c r="AU169" s="18" t="s">
        <v>89</v>
      </c>
    </row>
    <row r="170" spans="1:65" s="13" customFormat="1" ht="11.25">
      <c r="B170" s="172"/>
      <c r="D170" s="163" t="s">
        <v>230</v>
      </c>
      <c r="E170" s="173" t="s">
        <v>1</v>
      </c>
      <c r="F170" s="174" t="s">
        <v>905</v>
      </c>
      <c r="H170" s="173" t="s">
        <v>1</v>
      </c>
      <c r="I170" s="175"/>
      <c r="L170" s="172"/>
      <c r="M170" s="176"/>
      <c r="N170" s="177"/>
      <c r="O170" s="177"/>
      <c r="P170" s="177"/>
      <c r="Q170" s="177"/>
      <c r="R170" s="177"/>
      <c r="S170" s="177"/>
      <c r="T170" s="178"/>
      <c r="AT170" s="173" t="s">
        <v>230</v>
      </c>
      <c r="AU170" s="173" t="s">
        <v>89</v>
      </c>
      <c r="AV170" s="13" t="s">
        <v>87</v>
      </c>
      <c r="AW170" s="13" t="s">
        <v>35</v>
      </c>
      <c r="AX170" s="13" t="s">
        <v>80</v>
      </c>
      <c r="AY170" s="173" t="s">
        <v>135</v>
      </c>
    </row>
    <row r="171" spans="1:65" s="14" customFormat="1" ht="11.25">
      <c r="B171" s="179"/>
      <c r="D171" s="163" t="s">
        <v>230</v>
      </c>
      <c r="E171" s="180" t="s">
        <v>1</v>
      </c>
      <c r="F171" s="181" t="s">
        <v>463</v>
      </c>
      <c r="H171" s="182">
        <v>40</v>
      </c>
      <c r="I171" s="183"/>
      <c r="L171" s="179"/>
      <c r="M171" s="184"/>
      <c r="N171" s="185"/>
      <c r="O171" s="185"/>
      <c r="P171" s="185"/>
      <c r="Q171" s="185"/>
      <c r="R171" s="185"/>
      <c r="S171" s="185"/>
      <c r="T171" s="186"/>
      <c r="AT171" s="180" t="s">
        <v>230</v>
      </c>
      <c r="AU171" s="180" t="s">
        <v>89</v>
      </c>
      <c r="AV171" s="14" t="s">
        <v>89</v>
      </c>
      <c r="AW171" s="14" t="s">
        <v>35</v>
      </c>
      <c r="AX171" s="14" t="s">
        <v>80</v>
      </c>
      <c r="AY171" s="180" t="s">
        <v>135</v>
      </c>
    </row>
    <row r="172" spans="1:65" s="13" customFormat="1" ht="11.25">
      <c r="B172" s="172"/>
      <c r="D172" s="163" t="s">
        <v>230</v>
      </c>
      <c r="E172" s="173" t="s">
        <v>1</v>
      </c>
      <c r="F172" s="174" t="s">
        <v>906</v>
      </c>
      <c r="H172" s="173" t="s">
        <v>1</v>
      </c>
      <c r="I172" s="175"/>
      <c r="L172" s="172"/>
      <c r="M172" s="176"/>
      <c r="N172" s="177"/>
      <c r="O172" s="177"/>
      <c r="P172" s="177"/>
      <c r="Q172" s="177"/>
      <c r="R172" s="177"/>
      <c r="S172" s="177"/>
      <c r="T172" s="178"/>
      <c r="AT172" s="173" t="s">
        <v>230</v>
      </c>
      <c r="AU172" s="173" t="s">
        <v>89</v>
      </c>
      <c r="AV172" s="13" t="s">
        <v>87</v>
      </c>
      <c r="AW172" s="13" t="s">
        <v>35</v>
      </c>
      <c r="AX172" s="13" t="s">
        <v>80</v>
      </c>
      <c r="AY172" s="173" t="s">
        <v>135</v>
      </c>
    </row>
    <row r="173" spans="1:65" s="14" customFormat="1" ht="11.25">
      <c r="B173" s="179"/>
      <c r="D173" s="163" t="s">
        <v>230</v>
      </c>
      <c r="E173" s="180" t="s">
        <v>1</v>
      </c>
      <c r="F173" s="181" t="s">
        <v>907</v>
      </c>
      <c r="H173" s="182">
        <v>410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0" t="s">
        <v>230</v>
      </c>
      <c r="AU173" s="180" t="s">
        <v>89</v>
      </c>
      <c r="AV173" s="14" t="s">
        <v>89</v>
      </c>
      <c r="AW173" s="14" t="s">
        <v>35</v>
      </c>
      <c r="AX173" s="14" t="s">
        <v>80</v>
      </c>
      <c r="AY173" s="180" t="s">
        <v>135</v>
      </c>
    </row>
    <row r="174" spans="1:65" s="13" customFormat="1" ht="11.25">
      <c r="B174" s="172"/>
      <c r="D174" s="163" t="s">
        <v>230</v>
      </c>
      <c r="E174" s="173" t="s">
        <v>1</v>
      </c>
      <c r="F174" s="174" t="s">
        <v>908</v>
      </c>
      <c r="H174" s="173" t="s">
        <v>1</v>
      </c>
      <c r="I174" s="175"/>
      <c r="L174" s="172"/>
      <c r="M174" s="176"/>
      <c r="N174" s="177"/>
      <c r="O174" s="177"/>
      <c r="P174" s="177"/>
      <c r="Q174" s="177"/>
      <c r="R174" s="177"/>
      <c r="S174" s="177"/>
      <c r="T174" s="178"/>
      <c r="AT174" s="173" t="s">
        <v>230</v>
      </c>
      <c r="AU174" s="173" t="s">
        <v>89</v>
      </c>
      <c r="AV174" s="13" t="s">
        <v>87</v>
      </c>
      <c r="AW174" s="13" t="s">
        <v>35</v>
      </c>
      <c r="AX174" s="13" t="s">
        <v>80</v>
      </c>
      <c r="AY174" s="173" t="s">
        <v>135</v>
      </c>
    </row>
    <row r="175" spans="1:65" s="14" customFormat="1" ht="11.25">
      <c r="B175" s="179"/>
      <c r="D175" s="163" t="s">
        <v>230</v>
      </c>
      <c r="E175" s="180" t="s">
        <v>1</v>
      </c>
      <c r="F175" s="181" t="s">
        <v>909</v>
      </c>
      <c r="H175" s="182">
        <v>73.599999999999994</v>
      </c>
      <c r="I175" s="183"/>
      <c r="L175" s="179"/>
      <c r="M175" s="184"/>
      <c r="N175" s="185"/>
      <c r="O175" s="185"/>
      <c r="P175" s="185"/>
      <c r="Q175" s="185"/>
      <c r="R175" s="185"/>
      <c r="S175" s="185"/>
      <c r="T175" s="186"/>
      <c r="AT175" s="180" t="s">
        <v>230</v>
      </c>
      <c r="AU175" s="180" t="s">
        <v>89</v>
      </c>
      <c r="AV175" s="14" t="s">
        <v>89</v>
      </c>
      <c r="AW175" s="14" t="s">
        <v>35</v>
      </c>
      <c r="AX175" s="14" t="s">
        <v>80</v>
      </c>
      <c r="AY175" s="180" t="s">
        <v>135</v>
      </c>
    </row>
    <row r="176" spans="1:65" s="13" customFormat="1" ht="11.25">
      <c r="B176" s="172"/>
      <c r="D176" s="163" t="s">
        <v>230</v>
      </c>
      <c r="E176" s="173" t="s">
        <v>1</v>
      </c>
      <c r="F176" s="174" t="s">
        <v>79</v>
      </c>
      <c r="H176" s="173" t="s">
        <v>1</v>
      </c>
      <c r="I176" s="175"/>
      <c r="L176" s="172"/>
      <c r="M176" s="176"/>
      <c r="N176" s="177"/>
      <c r="O176" s="177"/>
      <c r="P176" s="177"/>
      <c r="Q176" s="177"/>
      <c r="R176" s="177"/>
      <c r="S176" s="177"/>
      <c r="T176" s="178"/>
      <c r="AT176" s="173" t="s">
        <v>230</v>
      </c>
      <c r="AU176" s="173" t="s">
        <v>89</v>
      </c>
      <c r="AV176" s="13" t="s">
        <v>87</v>
      </c>
      <c r="AW176" s="13" t="s">
        <v>35</v>
      </c>
      <c r="AX176" s="13" t="s">
        <v>80</v>
      </c>
      <c r="AY176" s="173" t="s">
        <v>135</v>
      </c>
    </row>
    <row r="177" spans="1:65" s="14" customFormat="1" ht="11.25">
      <c r="B177" s="179"/>
      <c r="D177" s="163" t="s">
        <v>230</v>
      </c>
      <c r="E177" s="180" t="s">
        <v>1</v>
      </c>
      <c r="F177" s="181" t="s">
        <v>193</v>
      </c>
      <c r="H177" s="182">
        <v>12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0" t="s">
        <v>230</v>
      </c>
      <c r="AU177" s="180" t="s">
        <v>89</v>
      </c>
      <c r="AV177" s="14" t="s">
        <v>89</v>
      </c>
      <c r="AW177" s="14" t="s">
        <v>35</v>
      </c>
      <c r="AX177" s="14" t="s">
        <v>80</v>
      </c>
      <c r="AY177" s="180" t="s">
        <v>135</v>
      </c>
    </row>
    <row r="178" spans="1:65" s="13" customFormat="1" ht="11.25">
      <c r="B178" s="172"/>
      <c r="D178" s="163" t="s">
        <v>230</v>
      </c>
      <c r="E178" s="173" t="s">
        <v>1</v>
      </c>
      <c r="F178" s="174" t="s">
        <v>910</v>
      </c>
      <c r="H178" s="173" t="s">
        <v>1</v>
      </c>
      <c r="I178" s="175"/>
      <c r="L178" s="172"/>
      <c r="M178" s="176"/>
      <c r="N178" s="177"/>
      <c r="O178" s="177"/>
      <c r="P178" s="177"/>
      <c r="Q178" s="177"/>
      <c r="R178" s="177"/>
      <c r="S178" s="177"/>
      <c r="T178" s="178"/>
      <c r="AT178" s="173" t="s">
        <v>230</v>
      </c>
      <c r="AU178" s="173" t="s">
        <v>89</v>
      </c>
      <c r="AV178" s="13" t="s">
        <v>87</v>
      </c>
      <c r="AW178" s="13" t="s">
        <v>35</v>
      </c>
      <c r="AX178" s="13" t="s">
        <v>80</v>
      </c>
      <c r="AY178" s="173" t="s">
        <v>135</v>
      </c>
    </row>
    <row r="179" spans="1:65" s="14" customFormat="1" ht="11.25">
      <c r="B179" s="179"/>
      <c r="D179" s="163" t="s">
        <v>230</v>
      </c>
      <c r="E179" s="180" t="s">
        <v>1</v>
      </c>
      <c r="F179" s="181" t="s">
        <v>911</v>
      </c>
      <c r="H179" s="182">
        <v>3.75</v>
      </c>
      <c r="I179" s="183"/>
      <c r="L179" s="179"/>
      <c r="M179" s="184"/>
      <c r="N179" s="185"/>
      <c r="O179" s="185"/>
      <c r="P179" s="185"/>
      <c r="Q179" s="185"/>
      <c r="R179" s="185"/>
      <c r="S179" s="185"/>
      <c r="T179" s="186"/>
      <c r="AT179" s="180" t="s">
        <v>230</v>
      </c>
      <c r="AU179" s="180" t="s">
        <v>89</v>
      </c>
      <c r="AV179" s="14" t="s">
        <v>89</v>
      </c>
      <c r="AW179" s="14" t="s">
        <v>35</v>
      </c>
      <c r="AX179" s="14" t="s">
        <v>80</v>
      </c>
      <c r="AY179" s="180" t="s">
        <v>135</v>
      </c>
    </row>
    <row r="180" spans="1:65" s="15" customFormat="1" ht="11.25">
      <c r="B180" s="187"/>
      <c r="D180" s="163" t="s">
        <v>230</v>
      </c>
      <c r="E180" s="188" t="s">
        <v>1</v>
      </c>
      <c r="F180" s="189" t="s">
        <v>233</v>
      </c>
      <c r="H180" s="190">
        <v>539.35</v>
      </c>
      <c r="I180" s="191"/>
      <c r="L180" s="187"/>
      <c r="M180" s="192"/>
      <c r="N180" s="193"/>
      <c r="O180" s="193"/>
      <c r="P180" s="193"/>
      <c r="Q180" s="193"/>
      <c r="R180" s="193"/>
      <c r="S180" s="193"/>
      <c r="T180" s="194"/>
      <c r="AT180" s="188" t="s">
        <v>230</v>
      </c>
      <c r="AU180" s="188" t="s">
        <v>89</v>
      </c>
      <c r="AV180" s="15" t="s">
        <v>134</v>
      </c>
      <c r="AW180" s="15" t="s">
        <v>35</v>
      </c>
      <c r="AX180" s="15" t="s">
        <v>87</v>
      </c>
      <c r="AY180" s="188" t="s">
        <v>135</v>
      </c>
    </row>
    <row r="181" spans="1:65" s="2" customFormat="1" ht="16.5" customHeight="1">
      <c r="A181" s="33"/>
      <c r="B181" s="149"/>
      <c r="C181" s="150" t="s">
        <v>188</v>
      </c>
      <c r="D181" s="150" t="s">
        <v>138</v>
      </c>
      <c r="E181" s="151" t="s">
        <v>347</v>
      </c>
      <c r="F181" s="152" t="s">
        <v>348</v>
      </c>
      <c r="G181" s="153" t="s">
        <v>349</v>
      </c>
      <c r="H181" s="154">
        <v>3</v>
      </c>
      <c r="I181" s="155"/>
      <c r="J181" s="156">
        <f>ROUND(I181*H181,2)</f>
        <v>0</v>
      </c>
      <c r="K181" s="152" t="s">
        <v>227</v>
      </c>
      <c r="L181" s="34"/>
      <c r="M181" s="157" t="s">
        <v>1</v>
      </c>
      <c r="N181" s="158" t="s">
        <v>45</v>
      </c>
      <c r="O181" s="59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1" t="s">
        <v>350</v>
      </c>
      <c r="AT181" s="161" t="s">
        <v>138</v>
      </c>
      <c r="AU181" s="161" t="s">
        <v>89</v>
      </c>
      <c r="AY181" s="18" t="s">
        <v>135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8" t="s">
        <v>87</v>
      </c>
      <c r="BK181" s="162">
        <f>ROUND(I181*H181,2)</f>
        <v>0</v>
      </c>
      <c r="BL181" s="18" t="s">
        <v>350</v>
      </c>
      <c r="BM181" s="161" t="s">
        <v>912</v>
      </c>
    </row>
    <row r="182" spans="1:65" s="2" customFormat="1" ht="11.25">
      <c r="A182" s="33"/>
      <c r="B182" s="34"/>
      <c r="C182" s="33"/>
      <c r="D182" s="163" t="s">
        <v>143</v>
      </c>
      <c r="E182" s="33"/>
      <c r="F182" s="164" t="s">
        <v>348</v>
      </c>
      <c r="G182" s="33"/>
      <c r="H182" s="33"/>
      <c r="I182" s="165"/>
      <c r="J182" s="33"/>
      <c r="K182" s="33"/>
      <c r="L182" s="34"/>
      <c r="M182" s="166"/>
      <c r="N182" s="167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143</v>
      </c>
      <c r="AU182" s="18" t="s">
        <v>89</v>
      </c>
    </row>
    <row r="183" spans="1:65" s="12" customFormat="1" ht="22.9" customHeight="1">
      <c r="B183" s="136"/>
      <c r="D183" s="137" t="s">
        <v>79</v>
      </c>
      <c r="E183" s="147" t="s">
        <v>134</v>
      </c>
      <c r="F183" s="147" t="s">
        <v>487</v>
      </c>
      <c r="I183" s="139"/>
      <c r="J183" s="148">
        <f>BK183</f>
        <v>0</v>
      </c>
      <c r="L183" s="136"/>
      <c r="M183" s="141"/>
      <c r="N183" s="142"/>
      <c r="O183" s="142"/>
      <c r="P183" s="143">
        <f>SUM(P184:P189)</f>
        <v>0</v>
      </c>
      <c r="Q183" s="142"/>
      <c r="R183" s="143">
        <f>SUM(R184:R189)</f>
        <v>6.2500199999999992</v>
      </c>
      <c r="S183" s="142"/>
      <c r="T183" s="144">
        <f>SUM(T184:T189)</f>
        <v>0</v>
      </c>
      <c r="AR183" s="137" t="s">
        <v>87</v>
      </c>
      <c r="AT183" s="145" t="s">
        <v>79</v>
      </c>
      <c r="AU183" s="145" t="s">
        <v>87</v>
      </c>
      <c r="AY183" s="137" t="s">
        <v>135</v>
      </c>
      <c r="BK183" s="146">
        <f>SUM(BK184:BK189)</f>
        <v>0</v>
      </c>
    </row>
    <row r="184" spans="1:65" s="2" customFormat="1" ht="33" customHeight="1">
      <c r="A184" s="33"/>
      <c r="B184" s="149"/>
      <c r="C184" s="150" t="s">
        <v>193</v>
      </c>
      <c r="D184" s="150" t="s">
        <v>138</v>
      </c>
      <c r="E184" s="151" t="s">
        <v>913</v>
      </c>
      <c r="F184" s="152" t="s">
        <v>914</v>
      </c>
      <c r="G184" s="153" t="s">
        <v>226</v>
      </c>
      <c r="H184" s="154">
        <v>7</v>
      </c>
      <c r="I184" s="155"/>
      <c r="J184" s="156">
        <f>ROUND(I184*H184,2)</f>
        <v>0</v>
      </c>
      <c r="K184" s="152" t="s">
        <v>227</v>
      </c>
      <c r="L184" s="34"/>
      <c r="M184" s="157" t="s">
        <v>1</v>
      </c>
      <c r="N184" s="158" t="s">
        <v>45</v>
      </c>
      <c r="O184" s="59"/>
      <c r="P184" s="159">
        <f>O184*H184</f>
        <v>0</v>
      </c>
      <c r="Q184" s="159">
        <v>0.2429</v>
      </c>
      <c r="R184" s="159">
        <f>Q184*H184</f>
        <v>1.7002999999999999</v>
      </c>
      <c r="S184" s="159">
        <v>0</v>
      </c>
      <c r="T184" s="160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1" t="s">
        <v>134</v>
      </c>
      <c r="AT184" s="161" t="s">
        <v>138</v>
      </c>
      <c r="AU184" s="161" t="s">
        <v>89</v>
      </c>
      <c r="AY184" s="18" t="s">
        <v>135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8" t="s">
        <v>87</v>
      </c>
      <c r="BK184" s="162">
        <f>ROUND(I184*H184,2)</f>
        <v>0</v>
      </c>
      <c r="BL184" s="18" t="s">
        <v>134</v>
      </c>
      <c r="BM184" s="161" t="s">
        <v>915</v>
      </c>
    </row>
    <row r="185" spans="1:65" s="2" customFormat="1" ht="19.5">
      <c r="A185" s="33"/>
      <c r="B185" s="34"/>
      <c r="C185" s="33"/>
      <c r="D185" s="163" t="s">
        <v>143</v>
      </c>
      <c r="E185" s="33"/>
      <c r="F185" s="164" t="s">
        <v>916</v>
      </c>
      <c r="G185" s="33"/>
      <c r="H185" s="33"/>
      <c r="I185" s="165"/>
      <c r="J185" s="33"/>
      <c r="K185" s="33"/>
      <c r="L185" s="34"/>
      <c r="M185" s="166"/>
      <c r="N185" s="167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143</v>
      </c>
      <c r="AU185" s="18" t="s">
        <v>89</v>
      </c>
    </row>
    <row r="186" spans="1:65" s="2" customFormat="1" ht="21.75" customHeight="1">
      <c r="A186" s="33"/>
      <c r="B186" s="149"/>
      <c r="C186" s="150" t="s">
        <v>293</v>
      </c>
      <c r="D186" s="150" t="s">
        <v>138</v>
      </c>
      <c r="E186" s="151" t="s">
        <v>917</v>
      </c>
      <c r="F186" s="152" t="s">
        <v>918</v>
      </c>
      <c r="G186" s="153" t="s">
        <v>226</v>
      </c>
      <c r="H186" s="154">
        <v>7</v>
      </c>
      <c r="I186" s="155"/>
      <c r="J186" s="156">
        <f>ROUND(I186*H186,2)</f>
        <v>0</v>
      </c>
      <c r="K186" s="152" t="s">
        <v>227</v>
      </c>
      <c r="L186" s="34"/>
      <c r="M186" s="157" t="s">
        <v>1</v>
      </c>
      <c r="N186" s="158" t="s">
        <v>45</v>
      </c>
      <c r="O186" s="59"/>
      <c r="P186" s="159">
        <f>O186*H186</f>
        <v>0</v>
      </c>
      <c r="Q186" s="159">
        <v>0.21251999999999999</v>
      </c>
      <c r="R186" s="159">
        <f>Q186*H186</f>
        <v>1.4876399999999999</v>
      </c>
      <c r="S186" s="159">
        <v>0</v>
      </c>
      <c r="T186" s="16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1" t="s">
        <v>134</v>
      </c>
      <c r="AT186" s="161" t="s">
        <v>138</v>
      </c>
      <c r="AU186" s="161" t="s">
        <v>89</v>
      </c>
      <c r="AY186" s="18" t="s">
        <v>135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8" t="s">
        <v>87</v>
      </c>
      <c r="BK186" s="162">
        <f>ROUND(I186*H186,2)</f>
        <v>0</v>
      </c>
      <c r="BL186" s="18" t="s">
        <v>134</v>
      </c>
      <c r="BM186" s="161" t="s">
        <v>919</v>
      </c>
    </row>
    <row r="187" spans="1:65" s="2" customFormat="1" ht="11.25">
      <c r="A187" s="33"/>
      <c r="B187" s="34"/>
      <c r="C187" s="33"/>
      <c r="D187" s="163" t="s">
        <v>143</v>
      </c>
      <c r="E187" s="33"/>
      <c r="F187" s="164" t="s">
        <v>920</v>
      </c>
      <c r="G187" s="33"/>
      <c r="H187" s="33"/>
      <c r="I187" s="165"/>
      <c r="J187" s="33"/>
      <c r="K187" s="33"/>
      <c r="L187" s="34"/>
      <c r="M187" s="166"/>
      <c r="N187" s="167"/>
      <c r="O187" s="59"/>
      <c r="P187" s="59"/>
      <c r="Q187" s="59"/>
      <c r="R187" s="59"/>
      <c r="S187" s="59"/>
      <c r="T187" s="60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143</v>
      </c>
      <c r="AU187" s="18" t="s">
        <v>89</v>
      </c>
    </row>
    <row r="188" spans="1:65" s="2" customFormat="1" ht="24.2" customHeight="1">
      <c r="A188" s="33"/>
      <c r="B188" s="149"/>
      <c r="C188" s="150" t="s">
        <v>296</v>
      </c>
      <c r="D188" s="150" t="s">
        <v>138</v>
      </c>
      <c r="E188" s="151" t="s">
        <v>921</v>
      </c>
      <c r="F188" s="152" t="s">
        <v>922</v>
      </c>
      <c r="G188" s="153" t="s">
        <v>226</v>
      </c>
      <c r="H188" s="154">
        <v>7</v>
      </c>
      <c r="I188" s="155"/>
      <c r="J188" s="156">
        <f>ROUND(I188*H188,2)</f>
        <v>0</v>
      </c>
      <c r="K188" s="152" t="s">
        <v>227</v>
      </c>
      <c r="L188" s="34"/>
      <c r="M188" s="157" t="s">
        <v>1</v>
      </c>
      <c r="N188" s="158" t="s">
        <v>45</v>
      </c>
      <c r="O188" s="59"/>
      <c r="P188" s="159">
        <f>O188*H188</f>
        <v>0</v>
      </c>
      <c r="Q188" s="159">
        <v>0.43744</v>
      </c>
      <c r="R188" s="159">
        <f>Q188*H188</f>
        <v>3.0620799999999999</v>
      </c>
      <c r="S188" s="159">
        <v>0</v>
      </c>
      <c r="T188" s="160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1" t="s">
        <v>134</v>
      </c>
      <c r="AT188" s="161" t="s">
        <v>138</v>
      </c>
      <c r="AU188" s="161" t="s">
        <v>89</v>
      </c>
      <c r="AY188" s="18" t="s">
        <v>135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8" t="s">
        <v>87</v>
      </c>
      <c r="BK188" s="162">
        <f>ROUND(I188*H188,2)</f>
        <v>0</v>
      </c>
      <c r="BL188" s="18" t="s">
        <v>134</v>
      </c>
      <c r="BM188" s="161" t="s">
        <v>923</v>
      </c>
    </row>
    <row r="189" spans="1:65" s="2" customFormat="1" ht="19.5">
      <c r="A189" s="33"/>
      <c r="B189" s="34"/>
      <c r="C189" s="33"/>
      <c r="D189" s="163" t="s">
        <v>143</v>
      </c>
      <c r="E189" s="33"/>
      <c r="F189" s="164" t="s">
        <v>924</v>
      </c>
      <c r="G189" s="33"/>
      <c r="H189" s="33"/>
      <c r="I189" s="165"/>
      <c r="J189" s="33"/>
      <c r="K189" s="33"/>
      <c r="L189" s="34"/>
      <c r="M189" s="166"/>
      <c r="N189" s="167"/>
      <c r="O189" s="59"/>
      <c r="P189" s="59"/>
      <c r="Q189" s="59"/>
      <c r="R189" s="59"/>
      <c r="S189" s="59"/>
      <c r="T189" s="60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143</v>
      </c>
      <c r="AU189" s="18" t="s">
        <v>89</v>
      </c>
    </row>
    <row r="190" spans="1:65" s="12" customFormat="1" ht="22.9" customHeight="1">
      <c r="B190" s="136"/>
      <c r="D190" s="137" t="s">
        <v>79</v>
      </c>
      <c r="E190" s="147" t="s">
        <v>158</v>
      </c>
      <c r="F190" s="147" t="s">
        <v>513</v>
      </c>
      <c r="I190" s="139"/>
      <c r="J190" s="148">
        <f>BK190</f>
        <v>0</v>
      </c>
      <c r="L190" s="136"/>
      <c r="M190" s="141"/>
      <c r="N190" s="142"/>
      <c r="O190" s="142"/>
      <c r="P190" s="143">
        <f>SUM(P191:P299)</f>
        <v>0</v>
      </c>
      <c r="Q190" s="142"/>
      <c r="R190" s="143">
        <f>SUM(R191:R299)</f>
        <v>977.94693700000016</v>
      </c>
      <c r="S190" s="142"/>
      <c r="T190" s="144">
        <f>SUM(T191:T299)</f>
        <v>0</v>
      </c>
      <c r="AR190" s="137" t="s">
        <v>87</v>
      </c>
      <c r="AT190" s="145" t="s">
        <v>79</v>
      </c>
      <c r="AU190" s="145" t="s">
        <v>87</v>
      </c>
      <c r="AY190" s="137" t="s">
        <v>135</v>
      </c>
      <c r="BK190" s="146">
        <f>SUM(BK191:BK299)</f>
        <v>0</v>
      </c>
    </row>
    <row r="191" spans="1:65" s="2" customFormat="1" ht="24.2" customHeight="1">
      <c r="A191" s="33"/>
      <c r="B191" s="149"/>
      <c r="C191" s="150" t="s">
        <v>8</v>
      </c>
      <c r="D191" s="150" t="s">
        <v>138</v>
      </c>
      <c r="E191" s="151" t="s">
        <v>925</v>
      </c>
      <c r="F191" s="152" t="s">
        <v>926</v>
      </c>
      <c r="G191" s="153" t="s">
        <v>226</v>
      </c>
      <c r="H191" s="154">
        <v>52</v>
      </c>
      <c r="I191" s="155"/>
      <c r="J191" s="156">
        <f>ROUND(I191*H191,2)</f>
        <v>0</v>
      </c>
      <c r="K191" s="152" t="s">
        <v>227</v>
      </c>
      <c r="L191" s="34"/>
      <c r="M191" s="157" t="s">
        <v>1</v>
      </c>
      <c r="N191" s="158" t="s">
        <v>45</v>
      </c>
      <c r="O191" s="59"/>
      <c r="P191" s="159">
        <f>O191*H191</f>
        <v>0</v>
      </c>
      <c r="Q191" s="159">
        <v>0.29899999999999999</v>
      </c>
      <c r="R191" s="159">
        <f>Q191*H191</f>
        <v>15.548</v>
      </c>
      <c r="S191" s="159">
        <v>0</v>
      </c>
      <c r="T191" s="160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1" t="s">
        <v>134</v>
      </c>
      <c r="AT191" s="161" t="s">
        <v>138</v>
      </c>
      <c r="AU191" s="161" t="s">
        <v>89</v>
      </c>
      <c r="AY191" s="18" t="s">
        <v>135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8" t="s">
        <v>87</v>
      </c>
      <c r="BK191" s="162">
        <f>ROUND(I191*H191,2)</f>
        <v>0</v>
      </c>
      <c r="BL191" s="18" t="s">
        <v>134</v>
      </c>
      <c r="BM191" s="161" t="s">
        <v>927</v>
      </c>
    </row>
    <row r="192" spans="1:65" s="2" customFormat="1" ht="19.5">
      <c r="A192" s="33"/>
      <c r="B192" s="34"/>
      <c r="C192" s="33"/>
      <c r="D192" s="163" t="s">
        <v>143</v>
      </c>
      <c r="E192" s="33"/>
      <c r="F192" s="164" t="s">
        <v>928</v>
      </c>
      <c r="G192" s="33"/>
      <c r="H192" s="33"/>
      <c r="I192" s="165"/>
      <c r="J192" s="33"/>
      <c r="K192" s="33"/>
      <c r="L192" s="34"/>
      <c r="M192" s="166"/>
      <c r="N192" s="167"/>
      <c r="O192" s="59"/>
      <c r="P192" s="59"/>
      <c r="Q192" s="59"/>
      <c r="R192" s="59"/>
      <c r="S192" s="59"/>
      <c r="T192" s="60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143</v>
      </c>
      <c r="AU192" s="18" t="s">
        <v>89</v>
      </c>
    </row>
    <row r="193" spans="1:65" s="13" customFormat="1" ht="11.25">
      <c r="B193" s="172"/>
      <c r="D193" s="163" t="s">
        <v>230</v>
      </c>
      <c r="E193" s="173" t="s">
        <v>1</v>
      </c>
      <c r="F193" s="174" t="s">
        <v>905</v>
      </c>
      <c r="H193" s="173" t="s">
        <v>1</v>
      </c>
      <c r="I193" s="175"/>
      <c r="L193" s="172"/>
      <c r="M193" s="176"/>
      <c r="N193" s="177"/>
      <c r="O193" s="177"/>
      <c r="P193" s="177"/>
      <c r="Q193" s="177"/>
      <c r="R193" s="177"/>
      <c r="S193" s="177"/>
      <c r="T193" s="178"/>
      <c r="AT193" s="173" t="s">
        <v>230</v>
      </c>
      <c r="AU193" s="173" t="s">
        <v>89</v>
      </c>
      <c r="AV193" s="13" t="s">
        <v>87</v>
      </c>
      <c r="AW193" s="13" t="s">
        <v>35</v>
      </c>
      <c r="AX193" s="13" t="s">
        <v>80</v>
      </c>
      <c r="AY193" s="173" t="s">
        <v>135</v>
      </c>
    </row>
    <row r="194" spans="1:65" s="14" customFormat="1" ht="11.25">
      <c r="B194" s="179"/>
      <c r="D194" s="163" t="s">
        <v>230</v>
      </c>
      <c r="E194" s="180" t="s">
        <v>1</v>
      </c>
      <c r="F194" s="181" t="s">
        <v>463</v>
      </c>
      <c r="H194" s="182">
        <v>40</v>
      </c>
      <c r="I194" s="183"/>
      <c r="L194" s="179"/>
      <c r="M194" s="184"/>
      <c r="N194" s="185"/>
      <c r="O194" s="185"/>
      <c r="P194" s="185"/>
      <c r="Q194" s="185"/>
      <c r="R194" s="185"/>
      <c r="S194" s="185"/>
      <c r="T194" s="186"/>
      <c r="AT194" s="180" t="s">
        <v>230</v>
      </c>
      <c r="AU194" s="180" t="s">
        <v>89</v>
      </c>
      <c r="AV194" s="14" t="s">
        <v>89</v>
      </c>
      <c r="AW194" s="14" t="s">
        <v>35</v>
      </c>
      <c r="AX194" s="14" t="s">
        <v>80</v>
      </c>
      <c r="AY194" s="180" t="s">
        <v>135</v>
      </c>
    </row>
    <row r="195" spans="1:65" s="13" customFormat="1" ht="11.25">
      <c r="B195" s="172"/>
      <c r="D195" s="163" t="s">
        <v>230</v>
      </c>
      <c r="E195" s="173" t="s">
        <v>1</v>
      </c>
      <c r="F195" s="174" t="s">
        <v>79</v>
      </c>
      <c r="H195" s="173" t="s">
        <v>1</v>
      </c>
      <c r="I195" s="175"/>
      <c r="L195" s="172"/>
      <c r="M195" s="176"/>
      <c r="N195" s="177"/>
      <c r="O195" s="177"/>
      <c r="P195" s="177"/>
      <c r="Q195" s="177"/>
      <c r="R195" s="177"/>
      <c r="S195" s="177"/>
      <c r="T195" s="178"/>
      <c r="AT195" s="173" t="s">
        <v>230</v>
      </c>
      <c r="AU195" s="173" t="s">
        <v>89</v>
      </c>
      <c r="AV195" s="13" t="s">
        <v>87</v>
      </c>
      <c r="AW195" s="13" t="s">
        <v>35</v>
      </c>
      <c r="AX195" s="13" t="s">
        <v>80</v>
      </c>
      <c r="AY195" s="173" t="s">
        <v>135</v>
      </c>
    </row>
    <row r="196" spans="1:65" s="14" customFormat="1" ht="11.25">
      <c r="B196" s="179"/>
      <c r="D196" s="163" t="s">
        <v>230</v>
      </c>
      <c r="E196" s="180" t="s">
        <v>1</v>
      </c>
      <c r="F196" s="181" t="s">
        <v>193</v>
      </c>
      <c r="H196" s="182">
        <v>12</v>
      </c>
      <c r="I196" s="183"/>
      <c r="L196" s="179"/>
      <c r="M196" s="184"/>
      <c r="N196" s="185"/>
      <c r="O196" s="185"/>
      <c r="P196" s="185"/>
      <c r="Q196" s="185"/>
      <c r="R196" s="185"/>
      <c r="S196" s="185"/>
      <c r="T196" s="186"/>
      <c r="AT196" s="180" t="s">
        <v>230</v>
      </c>
      <c r="AU196" s="180" t="s">
        <v>89</v>
      </c>
      <c r="AV196" s="14" t="s">
        <v>89</v>
      </c>
      <c r="AW196" s="14" t="s">
        <v>35</v>
      </c>
      <c r="AX196" s="14" t="s">
        <v>80</v>
      </c>
      <c r="AY196" s="180" t="s">
        <v>135</v>
      </c>
    </row>
    <row r="197" spans="1:65" s="15" customFormat="1" ht="11.25">
      <c r="B197" s="187"/>
      <c r="D197" s="163" t="s">
        <v>230</v>
      </c>
      <c r="E197" s="188" t="s">
        <v>1</v>
      </c>
      <c r="F197" s="189" t="s">
        <v>233</v>
      </c>
      <c r="H197" s="190">
        <v>52</v>
      </c>
      <c r="I197" s="191"/>
      <c r="L197" s="187"/>
      <c r="M197" s="192"/>
      <c r="N197" s="193"/>
      <c r="O197" s="193"/>
      <c r="P197" s="193"/>
      <c r="Q197" s="193"/>
      <c r="R197" s="193"/>
      <c r="S197" s="193"/>
      <c r="T197" s="194"/>
      <c r="AT197" s="188" t="s">
        <v>230</v>
      </c>
      <c r="AU197" s="188" t="s">
        <v>89</v>
      </c>
      <c r="AV197" s="15" t="s">
        <v>134</v>
      </c>
      <c r="AW197" s="15" t="s">
        <v>35</v>
      </c>
      <c r="AX197" s="15" t="s">
        <v>87</v>
      </c>
      <c r="AY197" s="188" t="s">
        <v>135</v>
      </c>
    </row>
    <row r="198" spans="1:65" s="2" customFormat="1" ht="16.5" customHeight="1">
      <c r="A198" s="33"/>
      <c r="B198" s="149"/>
      <c r="C198" s="150" t="s">
        <v>303</v>
      </c>
      <c r="D198" s="150" t="s">
        <v>138</v>
      </c>
      <c r="E198" s="151" t="s">
        <v>929</v>
      </c>
      <c r="F198" s="152" t="s">
        <v>930</v>
      </c>
      <c r="G198" s="153" t="s">
        <v>226</v>
      </c>
      <c r="H198" s="154">
        <v>200</v>
      </c>
      <c r="I198" s="155"/>
      <c r="J198" s="156">
        <f>ROUND(I198*H198,2)</f>
        <v>0</v>
      </c>
      <c r="K198" s="152" t="s">
        <v>227</v>
      </c>
      <c r="L198" s="34"/>
      <c r="M198" s="157" t="s">
        <v>1</v>
      </c>
      <c r="N198" s="158" t="s">
        <v>45</v>
      </c>
      <c r="O198" s="59"/>
      <c r="P198" s="159">
        <f>O198*H198</f>
        <v>0</v>
      </c>
      <c r="Q198" s="159">
        <v>0.36834</v>
      </c>
      <c r="R198" s="159">
        <f>Q198*H198</f>
        <v>73.668000000000006</v>
      </c>
      <c r="S198" s="159">
        <v>0</v>
      </c>
      <c r="T198" s="16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1" t="s">
        <v>134</v>
      </c>
      <c r="AT198" s="161" t="s">
        <v>138</v>
      </c>
      <c r="AU198" s="161" t="s">
        <v>89</v>
      </c>
      <c r="AY198" s="18" t="s">
        <v>135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8" t="s">
        <v>87</v>
      </c>
      <c r="BK198" s="162">
        <f>ROUND(I198*H198,2)</f>
        <v>0</v>
      </c>
      <c r="BL198" s="18" t="s">
        <v>134</v>
      </c>
      <c r="BM198" s="161" t="s">
        <v>931</v>
      </c>
    </row>
    <row r="199" spans="1:65" s="2" customFormat="1" ht="19.5">
      <c r="A199" s="33"/>
      <c r="B199" s="34"/>
      <c r="C199" s="33"/>
      <c r="D199" s="163" t="s">
        <v>143</v>
      </c>
      <c r="E199" s="33"/>
      <c r="F199" s="164" t="s">
        <v>932</v>
      </c>
      <c r="G199" s="33"/>
      <c r="H199" s="33"/>
      <c r="I199" s="165"/>
      <c r="J199" s="33"/>
      <c r="K199" s="33"/>
      <c r="L199" s="34"/>
      <c r="M199" s="166"/>
      <c r="N199" s="167"/>
      <c r="O199" s="59"/>
      <c r="P199" s="59"/>
      <c r="Q199" s="59"/>
      <c r="R199" s="59"/>
      <c r="S199" s="59"/>
      <c r="T199" s="60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143</v>
      </c>
      <c r="AU199" s="18" t="s">
        <v>89</v>
      </c>
    </row>
    <row r="200" spans="1:65" s="13" customFormat="1" ht="11.25">
      <c r="B200" s="172"/>
      <c r="D200" s="163" t="s">
        <v>230</v>
      </c>
      <c r="E200" s="173" t="s">
        <v>1</v>
      </c>
      <c r="F200" s="174" t="s">
        <v>933</v>
      </c>
      <c r="H200" s="173" t="s">
        <v>1</v>
      </c>
      <c r="I200" s="175"/>
      <c r="L200" s="172"/>
      <c r="M200" s="176"/>
      <c r="N200" s="177"/>
      <c r="O200" s="177"/>
      <c r="P200" s="177"/>
      <c r="Q200" s="177"/>
      <c r="R200" s="177"/>
      <c r="S200" s="177"/>
      <c r="T200" s="178"/>
      <c r="AT200" s="173" t="s">
        <v>230</v>
      </c>
      <c r="AU200" s="173" t="s">
        <v>89</v>
      </c>
      <c r="AV200" s="13" t="s">
        <v>87</v>
      </c>
      <c r="AW200" s="13" t="s">
        <v>35</v>
      </c>
      <c r="AX200" s="13" t="s">
        <v>80</v>
      </c>
      <c r="AY200" s="173" t="s">
        <v>135</v>
      </c>
    </row>
    <row r="201" spans="1:65" s="14" customFormat="1" ht="11.25">
      <c r="B201" s="179"/>
      <c r="D201" s="163" t="s">
        <v>230</v>
      </c>
      <c r="E201" s="180" t="s">
        <v>1</v>
      </c>
      <c r="F201" s="181" t="s">
        <v>345</v>
      </c>
      <c r="H201" s="182">
        <v>200</v>
      </c>
      <c r="I201" s="183"/>
      <c r="L201" s="179"/>
      <c r="M201" s="184"/>
      <c r="N201" s="185"/>
      <c r="O201" s="185"/>
      <c r="P201" s="185"/>
      <c r="Q201" s="185"/>
      <c r="R201" s="185"/>
      <c r="S201" s="185"/>
      <c r="T201" s="186"/>
      <c r="AT201" s="180" t="s">
        <v>230</v>
      </c>
      <c r="AU201" s="180" t="s">
        <v>89</v>
      </c>
      <c r="AV201" s="14" t="s">
        <v>89</v>
      </c>
      <c r="AW201" s="14" t="s">
        <v>35</v>
      </c>
      <c r="AX201" s="14" t="s">
        <v>80</v>
      </c>
      <c r="AY201" s="180" t="s">
        <v>135</v>
      </c>
    </row>
    <row r="202" spans="1:65" s="15" customFormat="1" ht="11.25">
      <c r="B202" s="187"/>
      <c r="D202" s="163" t="s">
        <v>230</v>
      </c>
      <c r="E202" s="188" t="s">
        <v>1</v>
      </c>
      <c r="F202" s="189" t="s">
        <v>233</v>
      </c>
      <c r="H202" s="190">
        <v>200</v>
      </c>
      <c r="I202" s="191"/>
      <c r="L202" s="187"/>
      <c r="M202" s="192"/>
      <c r="N202" s="193"/>
      <c r="O202" s="193"/>
      <c r="P202" s="193"/>
      <c r="Q202" s="193"/>
      <c r="R202" s="193"/>
      <c r="S202" s="193"/>
      <c r="T202" s="194"/>
      <c r="AT202" s="188" t="s">
        <v>230</v>
      </c>
      <c r="AU202" s="188" t="s">
        <v>89</v>
      </c>
      <c r="AV202" s="15" t="s">
        <v>134</v>
      </c>
      <c r="AW202" s="15" t="s">
        <v>35</v>
      </c>
      <c r="AX202" s="15" t="s">
        <v>87</v>
      </c>
      <c r="AY202" s="188" t="s">
        <v>135</v>
      </c>
    </row>
    <row r="203" spans="1:65" s="2" customFormat="1" ht="16.5" customHeight="1">
      <c r="A203" s="33"/>
      <c r="B203" s="149"/>
      <c r="C203" s="150" t="s">
        <v>309</v>
      </c>
      <c r="D203" s="150" t="s">
        <v>138</v>
      </c>
      <c r="E203" s="151" t="s">
        <v>934</v>
      </c>
      <c r="F203" s="152" t="s">
        <v>935</v>
      </c>
      <c r="G203" s="153" t="s">
        <v>226</v>
      </c>
      <c r="H203" s="154">
        <v>52</v>
      </c>
      <c r="I203" s="155"/>
      <c r="J203" s="156">
        <f>ROUND(I203*H203,2)</f>
        <v>0</v>
      </c>
      <c r="K203" s="152" t="s">
        <v>227</v>
      </c>
      <c r="L203" s="34"/>
      <c r="M203" s="157" t="s">
        <v>1</v>
      </c>
      <c r="N203" s="158" t="s">
        <v>45</v>
      </c>
      <c r="O203" s="59"/>
      <c r="P203" s="159">
        <f>O203*H203</f>
        <v>0</v>
      </c>
      <c r="Q203" s="159">
        <v>6.9000000000000006E-2</v>
      </c>
      <c r="R203" s="159">
        <f>Q203*H203</f>
        <v>3.5880000000000001</v>
      </c>
      <c r="S203" s="159">
        <v>0</v>
      </c>
      <c r="T203" s="16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1" t="s">
        <v>134</v>
      </c>
      <c r="AT203" s="161" t="s">
        <v>138</v>
      </c>
      <c r="AU203" s="161" t="s">
        <v>89</v>
      </c>
      <c r="AY203" s="18" t="s">
        <v>135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8" t="s">
        <v>87</v>
      </c>
      <c r="BK203" s="162">
        <f>ROUND(I203*H203,2)</f>
        <v>0</v>
      </c>
      <c r="BL203" s="18" t="s">
        <v>134</v>
      </c>
      <c r="BM203" s="161" t="s">
        <v>936</v>
      </c>
    </row>
    <row r="204" spans="1:65" s="2" customFormat="1" ht="19.5">
      <c r="A204" s="33"/>
      <c r="B204" s="34"/>
      <c r="C204" s="33"/>
      <c r="D204" s="163" t="s">
        <v>143</v>
      </c>
      <c r="E204" s="33"/>
      <c r="F204" s="164" t="s">
        <v>937</v>
      </c>
      <c r="G204" s="33"/>
      <c r="H204" s="33"/>
      <c r="I204" s="165"/>
      <c r="J204" s="33"/>
      <c r="K204" s="33"/>
      <c r="L204" s="34"/>
      <c r="M204" s="166"/>
      <c r="N204" s="167"/>
      <c r="O204" s="59"/>
      <c r="P204" s="59"/>
      <c r="Q204" s="59"/>
      <c r="R204" s="59"/>
      <c r="S204" s="59"/>
      <c r="T204" s="60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143</v>
      </c>
      <c r="AU204" s="18" t="s">
        <v>89</v>
      </c>
    </row>
    <row r="205" spans="1:65" s="13" customFormat="1" ht="11.25">
      <c r="B205" s="172"/>
      <c r="D205" s="163" t="s">
        <v>230</v>
      </c>
      <c r="E205" s="173" t="s">
        <v>1</v>
      </c>
      <c r="F205" s="174" t="s">
        <v>905</v>
      </c>
      <c r="H205" s="173" t="s">
        <v>1</v>
      </c>
      <c r="I205" s="175"/>
      <c r="L205" s="172"/>
      <c r="M205" s="176"/>
      <c r="N205" s="177"/>
      <c r="O205" s="177"/>
      <c r="P205" s="177"/>
      <c r="Q205" s="177"/>
      <c r="R205" s="177"/>
      <c r="S205" s="177"/>
      <c r="T205" s="178"/>
      <c r="AT205" s="173" t="s">
        <v>230</v>
      </c>
      <c r="AU205" s="173" t="s">
        <v>89</v>
      </c>
      <c r="AV205" s="13" t="s">
        <v>87</v>
      </c>
      <c r="AW205" s="13" t="s">
        <v>35</v>
      </c>
      <c r="AX205" s="13" t="s">
        <v>80</v>
      </c>
      <c r="AY205" s="173" t="s">
        <v>135</v>
      </c>
    </row>
    <row r="206" spans="1:65" s="14" customFormat="1" ht="11.25">
      <c r="B206" s="179"/>
      <c r="D206" s="163" t="s">
        <v>230</v>
      </c>
      <c r="E206" s="180" t="s">
        <v>1</v>
      </c>
      <c r="F206" s="181" t="s">
        <v>463</v>
      </c>
      <c r="H206" s="182">
        <v>40</v>
      </c>
      <c r="I206" s="183"/>
      <c r="L206" s="179"/>
      <c r="M206" s="184"/>
      <c r="N206" s="185"/>
      <c r="O206" s="185"/>
      <c r="P206" s="185"/>
      <c r="Q206" s="185"/>
      <c r="R206" s="185"/>
      <c r="S206" s="185"/>
      <c r="T206" s="186"/>
      <c r="AT206" s="180" t="s">
        <v>230</v>
      </c>
      <c r="AU206" s="180" t="s">
        <v>89</v>
      </c>
      <c r="AV206" s="14" t="s">
        <v>89</v>
      </c>
      <c r="AW206" s="14" t="s">
        <v>35</v>
      </c>
      <c r="AX206" s="14" t="s">
        <v>80</v>
      </c>
      <c r="AY206" s="180" t="s">
        <v>135</v>
      </c>
    </row>
    <row r="207" spans="1:65" s="13" customFormat="1" ht="11.25">
      <c r="B207" s="172"/>
      <c r="D207" s="163" t="s">
        <v>230</v>
      </c>
      <c r="E207" s="173" t="s">
        <v>1</v>
      </c>
      <c r="F207" s="174" t="s">
        <v>79</v>
      </c>
      <c r="H207" s="173" t="s">
        <v>1</v>
      </c>
      <c r="I207" s="175"/>
      <c r="L207" s="172"/>
      <c r="M207" s="176"/>
      <c r="N207" s="177"/>
      <c r="O207" s="177"/>
      <c r="P207" s="177"/>
      <c r="Q207" s="177"/>
      <c r="R207" s="177"/>
      <c r="S207" s="177"/>
      <c r="T207" s="178"/>
      <c r="AT207" s="173" t="s">
        <v>230</v>
      </c>
      <c r="AU207" s="173" t="s">
        <v>89</v>
      </c>
      <c r="AV207" s="13" t="s">
        <v>87</v>
      </c>
      <c r="AW207" s="13" t="s">
        <v>35</v>
      </c>
      <c r="AX207" s="13" t="s">
        <v>80</v>
      </c>
      <c r="AY207" s="173" t="s">
        <v>135</v>
      </c>
    </row>
    <row r="208" spans="1:65" s="14" customFormat="1" ht="11.25">
      <c r="B208" s="179"/>
      <c r="D208" s="163" t="s">
        <v>230</v>
      </c>
      <c r="E208" s="180" t="s">
        <v>1</v>
      </c>
      <c r="F208" s="181" t="s">
        <v>193</v>
      </c>
      <c r="H208" s="182">
        <v>12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0" t="s">
        <v>230</v>
      </c>
      <c r="AU208" s="180" t="s">
        <v>89</v>
      </c>
      <c r="AV208" s="14" t="s">
        <v>89</v>
      </c>
      <c r="AW208" s="14" t="s">
        <v>35</v>
      </c>
      <c r="AX208" s="14" t="s">
        <v>80</v>
      </c>
      <c r="AY208" s="180" t="s">
        <v>135</v>
      </c>
    </row>
    <row r="209" spans="1:65" s="15" customFormat="1" ht="11.25">
      <c r="B209" s="187"/>
      <c r="D209" s="163" t="s">
        <v>230</v>
      </c>
      <c r="E209" s="188" t="s">
        <v>1</v>
      </c>
      <c r="F209" s="189" t="s">
        <v>233</v>
      </c>
      <c r="H209" s="190">
        <v>52</v>
      </c>
      <c r="I209" s="191"/>
      <c r="L209" s="187"/>
      <c r="M209" s="192"/>
      <c r="N209" s="193"/>
      <c r="O209" s="193"/>
      <c r="P209" s="193"/>
      <c r="Q209" s="193"/>
      <c r="R209" s="193"/>
      <c r="S209" s="193"/>
      <c r="T209" s="194"/>
      <c r="AT209" s="188" t="s">
        <v>230</v>
      </c>
      <c r="AU209" s="188" t="s">
        <v>89</v>
      </c>
      <c r="AV209" s="15" t="s">
        <v>134</v>
      </c>
      <c r="AW209" s="15" t="s">
        <v>35</v>
      </c>
      <c r="AX209" s="15" t="s">
        <v>87</v>
      </c>
      <c r="AY209" s="188" t="s">
        <v>135</v>
      </c>
    </row>
    <row r="210" spans="1:65" s="2" customFormat="1" ht="16.5" customHeight="1">
      <c r="A210" s="33"/>
      <c r="B210" s="149"/>
      <c r="C210" s="150" t="s">
        <v>314</v>
      </c>
      <c r="D210" s="150" t="s">
        <v>138</v>
      </c>
      <c r="E210" s="151" t="s">
        <v>938</v>
      </c>
      <c r="F210" s="152" t="s">
        <v>939</v>
      </c>
      <c r="G210" s="153" t="s">
        <v>226</v>
      </c>
      <c r="H210" s="154">
        <v>7.5</v>
      </c>
      <c r="I210" s="155"/>
      <c r="J210" s="156">
        <f>ROUND(I210*H210,2)</f>
        <v>0</v>
      </c>
      <c r="K210" s="152" t="s">
        <v>227</v>
      </c>
      <c r="L210" s="34"/>
      <c r="M210" s="157" t="s">
        <v>1</v>
      </c>
      <c r="N210" s="158" t="s">
        <v>45</v>
      </c>
      <c r="O210" s="59"/>
      <c r="P210" s="159">
        <f>O210*H210</f>
        <v>0</v>
      </c>
      <c r="Q210" s="159">
        <v>9.1999999999999998E-2</v>
      </c>
      <c r="R210" s="159">
        <f>Q210*H210</f>
        <v>0.69</v>
      </c>
      <c r="S210" s="159">
        <v>0</v>
      </c>
      <c r="T210" s="160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1" t="s">
        <v>134</v>
      </c>
      <c r="AT210" s="161" t="s">
        <v>138</v>
      </c>
      <c r="AU210" s="161" t="s">
        <v>89</v>
      </c>
      <c r="AY210" s="18" t="s">
        <v>135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8" t="s">
        <v>87</v>
      </c>
      <c r="BK210" s="162">
        <f>ROUND(I210*H210,2)</f>
        <v>0</v>
      </c>
      <c r="BL210" s="18" t="s">
        <v>134</v>
      </c>
      <c r="BM210" s="161" t="s">
        <v>940</v>
      </c>
    </row>
    <row r="211" spans="1:65" s="2" customFormat="1" ht="19.5">
      <c r="A211" s="33"/>
      <c r="B211" s="34"/>
      <c r="C211" s="33"/>
      <c r="D211" s="163" t="s">
        <v>143</v>
      </c>
      <c r="E211" s="33"/>
      <c r="F211" s="164" t="s">
        <v>941</v>
      </c>
      <c r="G211" s="33"/>
      <c r="H211" s="33"/>
      <c r="I211" s="165"/>
      <c r="J211" s="33"/>
      <c r="K211" s="33"/>
      <c r="L211" s="34"/>
      <c r="M211" s="166"/>
      <c r="N211" s="167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143</v>
      </c>
      <c r="AU211" s="18" t="s">
        <v>89</v>
      </c>
    </row>
    <row r="212" spans="1:65" s="13" customFormat="1" ht="11.25">
      <c r="B212" s="172"/>
      <c r="D212" s="163" t="s">
        <v>230</v>
      </c>
      <c r="E212" s="173" t="s">
        <v>1</v>
      </c>
      <c r="F212" s="174" t="s">
        <v>910</v>
      </c>
      <c r="H212" s="173" t="s">
        <v>1</v>
      </c>
      <c r="I212" s="175"/>
      <c r="L212" s="172"/>
      <c r="M212" s="176"/>
      <c r="N212" s="177"/>
      <c r="O212" s="177"/>
      <c r="P212" s="177"/>
      <c r="Q212" s="177"/>
      <c r="R212" s="177"/>
      <c r="S212" s="177"/>
      <c r="T212" s="178"/>
      <c r="AT212" s="173" t="s">
        <v>230</v>
      </c>
      <c r="AU212" s="173" t="s">
        <v>89</v>
      </c>
      <c r="AV212" s="13" t="s">
        <v>87</v>
      </c>
      <c r="AW212" s="13" t="s">
        <v>35</v>
      </c>
      <c r="AX212" s="13" t="s">
        <v>80</v>
      </c>
      <c r="AY212" s="173" t="s">
        <v>135</v>
      </c>
    </row>
    <row r="213" spans="1:65" s="14" customFormat="1" ht="11.25">
      <c r="B213" s="179"/>
      <c r="D213" s="163" t="s">
        <v>230</v>
      </c>
      <c r="E213" s="180" t="s">
        <v>1</v>
      </c>
      <c r="F213" s="181" t="s">
        <v>911</v>
      </c>
      <c r="H213" s="182">
        <v>3.75</v>
      </c>
      <c r="I213" s="183"/>
      <c r="L213" s="179"/>
      <c r="M213" s="184"/>
      <c r="N213" s="185"/>
      <c r="O213" s="185"/>
      <c r="P213" s="185"/>
      <c r="Q213" s="185"/>
      <c r="R213" s="185"/>
      <c r="S213" s="185"/>
      <c r="T213" s="186"/>
      <c r="AT213" s="180" t="s">
        <v>230</v>
      </c>
      <c r="AU213" s="180" t="s">
        <v>89</v>
      </c>
      <c r="AV213" s="14" t="s">
        <v>89</v>
      </c>
      <c r="AW213" s="14" t="s">
        <v>35</v>
      </c>
      <c r="AX213" s="14" t="s">
        <v>80</v>
      </c>
      <c r="AY213" s="180" t="s">
        <v>135</v>
      </c>
    </row>
    <row r="214" spans="1:65" s="13" customFormat="1" ht="11.25">
      <c r="B214" s="172"/>
      <c r="D214" s="163" t="s">
        <v>230</v>
      </c>
      <c r="E214" s="173" t="s">
        <v>1</v>
      </c>
      <c r="F214" s="174" t="s">
        <v>942</v>
      </c>
      <c r="H214" s="173" t="s">
        <v>1</v>
      </c>
      <c r="I214" s="175"/>
      <c r="L214" s="172"/>
      <c r="M214" s="176"/>
      <c r="N214" s="177"/>
      <c r="O214" s="177"/>
      <c r="P214" s="177"/>
      <c r="Q214" s="177"/>
      <c r="R214" s="177"/>
      <c r="S214" s="177"/>
      <c r="T214" s="178"/>
      <c r="AT214" s="173" t="s">
        <v>230</v>
      </c>
      <c r="AU214" s="173" t="s">
        <v>89</v>
      </c>
      <c r="AV214" s="13" t="s">
        <v>87</v>
      </c>
      <c r="AW214" s="13" t="s">
        <v>35</v>
      </c>
      <c r="AX214" s="13" t="s">
        <v>80</v>
      </c>
      <c r="AY214" s="173" t="s">
        <v>135</v>
      </c>
    </row>
    <row r="215" spans="1:65" s="14" customFormat="1" ht="11.25">
      <c r="B215" s="179"/>
      <c r="D215" s="163" t="s">
        <v>230</v>
      </c>
      <c r="E215" s="180" t="s">
        <v>1</v>
      </c>
      <c r="F215" s="181" t="s">
        <v>911</v>
      </c>
      <c r="H215" s="182">
        <v>3.75</v>
      </c>
      <c r="I215" s="183"/>
      <c r="L215" s="179"/>
      <c r="M215" s="184"/>
      <c r="N215" s="185"/>
      <c r="O215" s="185"/>
      <c r="P215" s="185"/>
      <c r="Q215" s="185"/>
      <c r="R215" s="185"/>
      <c r="S215" s="185"/>
      <c r="T215" s="186"/>
      <c r="AT215" s="180" t="s">
        <v>230</v>
      </c>
      <c r="AU215" s="180" t="s">
        <v>89</v>
      </c>
      <c r="AV215" s="14" t="s">
        <v>89</v>
      </c>
      <c r="AW215" s="14" t="s">
        <v>35</v>
      </c>
      <c r="AX215" s="14" t="s">
        <v>80</v>
      </c>
      <c r="AY215" s="180" t="s">
        <v>135</v>
      </c>
    </row>
    <row r="216" spans="1:65" s="15" customFormat="1" ht="11.25">
      <c r="B216" s="187"/>
      <c r="D216" s="163" t="s">
        <v>230</v>
      </c>
      <c r="E216" s="188" t="s">
        <v>1</v>
      </c>
      <c r="F216" s="189" t="s">
        <v>233</v>
      </c>
      <c r="H216" s="190">
        <v>7.5</v>
      </c>
      <c r="I216" s="191"/>
      <c r="L216" s="187"/>
      <c r="M216" s="192"/>
      <c r="N216" s="193"/>
      <c r="O216" s="193"/>
      <c r="P216" s="193"/>
      <c r="Q216" s="193"/>
      <c r="R216" s="193"/>
      <c r="S216" s="193"/>
      <c r="T216" s="194"/>
      <c r="AT216" s="188" t="s">
        <v>230</v>
      </c>
      <c r="AU216" s="188" t="s">
        <v>89</v>
      </c>
      <c r="AV216" s="15" t="s">
        <v>134</v>
      </c>
      <c r="AW216" s="15" t="s">
        <v>35</v>
      </c>
      <c r="AX216" s="15" t="s">
        <v>87</v>
      </c>
      <c r="AY216" s="188" t="s">
        <v>135</v>
      </c>
    </row>
    <row r="217" spans="1:65" s="2" customFormat="1" ht="16.5" customHeight="1">
      <c r="A217" s="33"/>
      <c r="B217" s="149"/>
      <c r="C217" s="150" t="s">
        <v>321</v>
      </c>
      <c r="D217" s="150" t="s">
        <v>138</v>
      </c>
      <c r="E217" s="151" t="s">
        <v>515</v>
      </c>
      <c r="F217" s="152" t="s">
        <v>516</v>
      </c>
      <c r="G217" s="153" t="s">
        <v>226</v>
      </c>
      <c r="H217" s="154">
        <v>425</v>
      </c>
      <c r="I217" s="155"/>
      <c r="J217" s="156">
        <f>ROUND(I217*H217,2)</f>
        <v>0</v>
      </c>
      <c r="K217" s="152" t="s">
        <v>227</v>
      </c>
      <c r="L217" s="34"/>
      <c r="M217" s="157" t="s">
        <v>1</v>
      </c>
      <c r="N217" s="158" t="s">
        <v>45</v>
      </c>
      <c r="O217" s="59"/>
      <c r="P217" s="159">
        <f>O217*H217</f>
        <v>0</v>
      </c>
      <c r="Q217" s="159">
        <v>0.34499999999999997</v>
      </c>
      <c r="R217" s="159">
        <f>Q217*H217</f>
        <v>146.625</v>
      </c>
      <c r="S217" s="159">
        <v>0</v>
      </c>
      <c r="T217" s="16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61" t="s">
        <v>134</v>
      </c>
      <c r="AT217" s="161" t="s">
        <v>138</v>
      </c>
      <c r="AU217" s="161" t="s">
        <v>89</v>
      </c>
      <c r="AY217" s="18" t="s">
        <v>135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8" t="s">
        <v>87</v>
      </c>
      <c r="BK217" s="162">
        <f>ROUND(I217*H217,2)</f>
        <v>0</v>
      </c>
      <c r="BL217" s="18" t="s">
        <v>134</v>
      </c>
      <c r="BM217" s="161" t="s">
        <v>943</v>
      </c>
    </row>
    <row r="218" spans="1:65" s="2" customFormat="1" ht="19.5">
      <c r="A218" s="33"/>
      <c r="B218" s="34"/>
      <c r="C218" s="33"/>
      <c r="D218" s="163" t="s">
        <v>143</v>
      </c>
      <c r="E218" s="33"/>
      <c r="F218" s="164" t="s">
        <v>518</v>
      </c>
      <c r="G218" s="33"/>
      <c r="H218" s="33"/>
      <c r="I218" s="165"/>
      <c r="J218" s="33"/>
      <c r="K218" s="33"/>
      <c r="L218" s="34"/>
      <c r="M218" s="166"/>
      <c r="N218" s="167"/>
      <c r="O218" s="59"/>
      <c r="P218" s="59"/>
      <c r="Q218" s="59"/>
      <c r="R218" s="59"/>
      <c r="S218" s="59"/>
      <c r="T218" s="60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8" t="s">
        <v>143</v>
      </c>
      <c r="AU218" s="18" t="s">
        <v>89</v>
      </c>
    </row>
    <row r="219" spans="1:65" s="13" customFormat="1" ht="11.25">
      <c r="B219" s="172"/>
      <c r="D219" s="163" t="s">
        <v>230</v>
      </c>
      <c r="E219" s="173" t="s">
        <v>1</v>
      </c>
      <c r="F219" s="174" t="s">
        <v>906</v>
      </c>
      <c r="H219" s="173" t="s">
        <v>1</v>
      </c>
      <c r="I219" s="175"/>
      <c r="L219" s="172"/>
      <c r="M219" s="176"/>
      <c r="N219" s="177"/>
      <c r="O219" s="177"/>
      <c r="P219" s="177"/>
      <c r="Q219" s="177"/>
      <c r="R219" s="177"/>
      <c r="S219" s="177"/>
      <c r="T219" s="178"/>
      <c r="AT219" s="173" t="s">
        <v>230</v>
      </c>
      <c r="AU219" s="173" t="s">
        <v>89</v>
      </c>
      <c r="AV219" s="13" t="s">
        <v>87</v>
      </c>
      <c r="AW219" s="13" t="s">
        <v>35</v>
      </c>
      <c r="AX219" s="13" t="s">
        <v>80</v>
      </c>
      <c r="AY219" s="173" t="s">
        <v>135</v>
      </c>
    </row>
    <row r="220" spans="1:65" s="14" customFormat="1" ht="11.25">
      <c r="B220" s="179"/>
      <c r="D220" s="163" t="s">
        <v>230</v>
      </c>
      <c r="E220" s="180" t="s">
        <v>1</v>
      </c>
      <c r="F220" s="181" t="s">
        <v>907</v>
      </c>
      <c r="H220" s="182">
        <v>410</v>
      </c>
      <c r="I220" s="183"/>
      <c r="L220" s="179"/>
      <c r="M220" s="184"/>
      <c r="N220" s="185"/>
      <c r="O220" s="185"/>
      <c r="P220" s="185"/>
      <c r="Q220" s="185"/>
      <c r="R220" s="185"/>
      <c r="S220" s="185"/>
      <c r="T220" s="186"/>
      <c r="AT220" s="180" t="s">
        <v>230</v>
      </c>
      <c r="AU220" s="180" t="s">
        <v>89</v>
      </c>
      <c r="AV220" s="14" t="s">
        <v>89</v>
      </c>
      <c r="AW220" s="14" t="s">
        <v>35</v>
      </c>
      <c r="AX220" s="14" t="s">
        <v>80</v>
      </c>
      <c r="AY220" s="180" t="s">
        <v>135</v>
      </c>
    </row>
    <row r="221" spans="1:65" s="13" customFormat="1" ht="11.25">
      <c r="B221" s="172"/>
      <c r="D221" s="163" t="s">
        <v>230</v>
      </c>
      <c r="E221" s="173" t="s">
        <v>1</v>
      </c>
      <c r="F221" s="174" t="s">
        <v>910</v>
      </c>
      <c r="H221" s="173" t="s">
        <v>1</v>
      </c>
      <c r="I221" s="175"/>
      <c r="L221" s="172"/>
      <c r="M221" s="176"/>
      <c r="N221" s="177"/>
      <c r="O221" s="177"/>
      <c r="P221" s="177"/>
      <c r="Q221" s="177"/>
      <c r="R221" s="177"/>
      <c r="S221" s="177"/>
      <c r="T221" s="178"/>
      <c r="AT221" s="173" t="s">
        <v>230</v>
      </c>
      <c r="AU221" s="173" t="s">
        <v>89</v>
      </c>
      <c r="AV221" s="13" t="s">
        <v>87</v>
      </c>
      <c r="AW221" s="13" t="s">
        <v>35</v>
      </c>
      <c r="AX221" s="13" t="s">
        <v>80</v>
      </c>
      <c r="AY221" s="173" t="s">
        <v>135</v>
      </c>
    </row>
    <row r="222" spans="1:65" s="14" customFormat="1" ht="11.25">
      <c r="B222" s="179"/>
      <c r="D222" s="163" t="s">
        <v>230</v>
      </c>
      <c r="E222" s="180" t="s">
        <v>1</v>
      </c>
      <c r="F222" s="181" t="s">
        <v>911</v>
      </c>
      <c r="H222" s="182">
        <v>3.75</v>
      </c>
      <c r="I222" s="183"/>
      <c r="L222" s="179"/>
      <c r="M222" s="184"/>
      <c r="N222" s="185"/>
      <c r="O222" s="185"/>
      <c r="P222" s="185"/>
      <c r="Q222" s="185"/>
      <c r="R222" s="185"/>
      <c r="S222" s="185"/>
      <c r="T222" s="186"/>
      <c r="AT222" s="180" t="s">
        <v>230</v>
      </c>
      <c r="AU222" s="180" t="s">
        <v>89</v>
      </c>
      <c r="AV222" s="14" t="s">
        <v>89</v>
      </c>
      <c r="AW222" s="14" t="s">
        <v>35</v>
      </c>
      <c r="AX222" s="14" t="s">
        <v>80</v>
      </c>
      <c r="AY222" s="180" t="s">
        <v>135</v>
      </c>
    </row>
    <row r="223" spans="1:65" s="14" customFormat="1" ht="11.25">
      <c r="B223" s="179"/>
      <c r="D223" s="163" t="s">
        <v>230</v>
      </c>
      <c r="E223" s="180" t="s">
        <v>1</v>
      </c>
      <c r="F223" s="181" t="s">
        <v>911</v>
      </c>
      <c r="H223" s="182">
        <v>3.75</v>
      </c>
      <c r="I223" s="183"/>
      <c r="L223" s="179"/>
      <c r="M223" s="184"/>
      <c r="N223" s="185"/>
      <c r="O223" s="185"/>
      <c r="P223" s="185"/>
      <c r="Q223" s="185"/>
      <c r="R223" s="185"/>
      <c r="S223" s="185"/>
      <c r="T223" s="186"/>
      <c r="AT223" s="180" t="s">
        <v>230</v>
      </c>
      <c r="AU223" s="180" t="s">
        <v>89</v>
      </c>
      <c r="AV223" s="14" t="s">
        <v>89</v>
      </c>
      <c r="AW223" s="14" t="s">
        <v>35</v>
      </c>
      <c r="AX223" s="14" t="s">
        <v>80</v>
      </c>
      <c r="AY223" s="180" t="s">
        <v>135</v>
      </c>
    </row>
    <row r="224" spans="1:65" s="13" customFormat="1" ht="11.25">
      <c r="B224" s="172"/>
      <c r="D224" s="163" t="s">
        <v>230</v>
      </c>
      <c r="E224" s="173" t="s">
        <v>1</v>
      </c>
      <c r="F224" s="174" t="s">
        <v>942</v>
      </c>
      <c r="H224" s="173" t="s">
        <v>1</v>
      </c>
      <c r="I224" s="175"/>
      <c r="L224" s="172"/>
      <c r="M224" s="176"/>
      <c r="N224" s="177"/>
      <c r="O224" s="177"/>
      <c r="P224" s="177"/>
      <c r="Q224" s="177"/>
      <c r="R224" s="177"/>
      <c r="S224" s="177"/>
      <c r="T224" s="178"/>
      <c r="AT224" s="173" t="s">
        <v>230</v>
      </c>
      <c r="AU224" s="173" t="s">
        <v>89</v>
      </c>
      <c r="AV224" s="13" t="s">
        <v>87</v>
      </c>
      <c r="AW224" s="13" t="s">
        <v>35</v>
      </c>
      <c r="AX224" s="13" t="s">
        <v>80</v>
      </c>
      <c r="AY224" s="173" t="s">
        <v>135</v>
      </c>
    </row>
    <row r="225" spans="1:65" s="14" customFormat="1" ht="11.25">
      <c r="B225" s="179"/>
      <c r="D225" s="163" t="s">
        <v>230</v>
      </c>
      <c r="E225" s="180" t="s">
        <v>1</v>
      </c>
      <c r="F225" s="181" t="s">
        <v>911</v>
      </c>
      <c r="H225" s="182">
        <v>3.75</v>
      </c>
      <c r="I225" s="183"/>
      <c r="L225" s="179"/>
      <c r="M225" s="184"/>
      <c r="N225" s="185"/>
      <c r="O225" s="185"/>
      <c r="P225" s="185"/>
      <c r="Q225" s="185"/>
      <c r="R225" s="185"/>
      <c r="S225" s="185"/>
      <c r="T225" s="186"/>
      <c r="AT225" s="180" t="s">
        <v>230</v>
      </c>
      <c r="AU225" s="180" t="s">
        <v>89</v>
      </c>
      <c r="AV225" s="14" t="s">
        <v>89</v>
      </c>
      <c r="AW225" s="14" t="s">
        <v>35</v>
      </c>
      <c r="AX225" s="14" t="s">
        <v>80</v>
      </c>
      <c r="AY225" s="180" t="s">
        <v>135</v>
      </c>
    </row>
    <row r="226" spans="1:65" s="14" customFormat="1" ht="11.25">
      <c r="B226" s="179"/>
      <c r="D226" s="163" t="s">
        <v>230</v>
      </c>
      <c r="E226" s="180" t="s">
        <v>1</v>
      </c>
      <c r="F226" s="181" t="s">
        <v>911</v>
      </c>
      <c r="H226" s="182">
        <v>3.75</v>
      </c>
      <c r="I226" s="183"/>
      <c r="L226" s="179"/>
      <c r="M226" s="184"/>
      <c r="N226" s="185"/>
      <c r="O226" s="185"/>
      <c r="P226" s="185"/>
      <c r="Q226" s="185"/>
      <c r="R226" s="185"/>
      <c r="S226" s="185"/>
      <c r="T226" s="186"/>
      <c r="AT226" s="180" t="s">
        <v>230</v>
      </c>
      <c r="AU226" s="180" t="s">
        <v>89</v>
      </c>
      <c r="AV226" s="14" t="s">
        <v>89</v>
      </c>
      <c r="AW226" s="14" t="s">
        <v>35</v>
      </c>
      <c r="AX226" s="14" t="s">
        <v>80</v>
      </c>
      <c r="AY226" s="180" t="s">
        <v>135</v>
      </c>
    </row>
    <row r="227" spans="1:65" s="15" customFormat="1" ht="11.25">
      <c r="B227" s="187"/>
      <c r="D227" s="163" t="s">
        <v>230</v>
      </c>
      <c r="E227" s="188" t="s">
        <v>1</v>
      </c>
      <c r="F227" s="189" t="s">
        <v>233</v>
      </c>
      <c r="H227" s="190">
        <v>425</v>
      </c>
      <c r="I227" s="191"/>
      <c r="L227" s="187"/>
      <c r="M227" s="192"/>
      <c r="N227" s="193"/>
      <c r="O227" s="193"/>
      <c r="P227" s="193"/>
      <c r="Q227" s="193"/>
      <c r="R227" s="193"/>
      <c r="S227" s="193"/>
      <c r="T227" s="194"/>
      <c r="AT227" s="188" t="s">
        <v>230</v>
      </c>
      <c r="AU227" s="188" t="s">
        <v>89</v>
      </c>
      <c r="AV227" s="15" t="s">
        <v>134</v>
      </c>
      <c r="AW227" s="15" t="s">
        <v>35</v>
      </c>
      <c r="AX227" s="15" t="s">
        <v>87</v>
      </c>
      <c r="AY227" s="188" t="s">
        <v>135</v>
      </c>
    </row>
    <row r="228" spans="1:65" s="2" customFormat="1" ht="16.5" customHeight="1">
      <c r="A228" s="33"/>
      <c r="B228" s="149"/>
      <c r="C228" s="150" t="s">
        <v>326</v>
      </c>
      <c r="D228" s="150" t="s">
        <v>138</v>
      </c>
      <c r="E228" s="151" t="s">
        <v>520</v>
      </c>
      <c r="F228" s="152" t="s">
        <v>521</v>
      </c>
      <c r="G228" s="153" t="s">
        <v>226</v>
      </c>
      <c r="H228" s="154">
        <v>820</v>
      </c>
      <c r="I228" s="155"/>
      <c r="J228" s="156">
        <f>ROUND(I228*H228,2)</f>
        <v>0</v>
      </c>
      <c r="K228" s="152" t="s">
        <v>227</v>
      </c>
      <c r="L228" s="34"/>
      <c r="M228" s="157" t="s">
        <v>1</v>
      </c>
      <c r="N228" s="158" t="s">
        <v>45</v>
      </c>
      <c r="O228" s="59"/>
      <c r="P228" s="159">
        <f>O228*H228</f>
        <v>0</v>
      </c>
      <c r="Q228" s="159">
        <v>0.46</v>
      </c>
      <c r="R228" s="159">
        <f>Q228*H228</f>
        <v>377.2</v>
      </c>
      <c r="S228" s="159">
        <v>0</v>
      </c>
      <c r="T228" s="160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1" t="s">
        <v>134</v>
      </c>
      <c r="AT228" s="161" t="s">
        <v>138</v>
      </c>
      <c r="AU228" s="161" t="s">
        <v>89</v>
      </c>
      <c r="AY228" s="18" t="s">
        <v>135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8" t="s">
        <v>87</v>
      </c>
      <c r="BK228" s="162">
        <f>ROUND(I228*H228,2)</f>
        <v>0</v>
      </c>
      <c r="BL228" s="18" t="s">
        <v>134</v>
      </c>
      <c r="BM228" s="161" t="s">
        <v>944</v>
      </c>
    </row>
    <row r="229" spans="1:65" s="2" customFormat="1" ht="19.5">
      <c r="A229" s="33"/>
      <c r="B229" s="34"/>
      <c r="C229" s="33"/>
      <c r="D229" s="163" t="s">
        <v>143</v>
      </c>
      <c r="E229" s="33"/>
      <c r="F229" s="164" t="s">
        <v>523</v>
      </c>
      <c r="G229" s="33"/>
      <c r="H229" s="33"/>
      <c r="I229" s="165"/>
      <c r="J229" s="33"/>
      <c r="K229" s="33"/>
      <c r="L229" s="34"/>
      <c r="M229" s="166"/>
      <c r="N229" s="167"/>
      <c r="O229" s="59"/>
      <c r="P229" s="59"/>
      <c r="Q229" s="59"/>
      <c r="R229" s="59"/>
      <c r="S229" s="59"/>
      <c r="T229" s="60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143</v>
      </c>
      <c r="AU229" s="18" t="s">
        <v>89</v>
      </c>
    </row>
    <row r="230" spans="1:65" s="13" customFormat="1" ht="11.25">
      <c r="B230" s="172"/>
      <c r="D230" s="163" t="s">
        <v>230</v>
      </c>
      <c r="E230" s="173" t="s">
        <v>1</v>
      </c>
      <c r="F230" s="174" t="s">
        <v>906</v>
      </c>
      <c r="H230" s="173" t="s">
        <v>1</v>
      </c>
      <c r="I230" s="175"/>
      <c r="L230" s="172"/>
      <c r="M230" s="176"/>
      <c r="N230" s="177"/>
      <c r="O230" s="177"/>
      <c r="P230" s="177"/>
      <c r="Q230" s="177"/>
      <c r="R230" s="177"/>
      <c r="S230" s="177"/>
      <c r="T230" s="178"/>
      <c r="AT230" s="173" t="s">
        <v>230</v>
      </c>
      <c r="AU230" s="173" t="s">
        <v>89</v>
      </c>
      <c r="AV230" s="13" t="s">
        <v>87</v>
      </c>
      <c r="AW230" s="13" t="s">
        <v>35</v>
      </c>
      <c r="AX230" s="13" t="s">
        <v>80</v>
      </c>
      <c r="AY230" s="173" t="s">
        <v>135</v>
      </c>
    </row>
    <row r="231" spans="1:65" s="14" customFormat="1" ht="11.25">
      <c r="B231" s="179"/>
      <c r="D231" s="163" t="s">
        <v>230</v>
      </c>
      <c r="E231" s="180" t="s">
        <v>1</v>
      </c>
      <c r="F231" s="181" t="s">
        <v>907</v>
      </c>
      <c r="H231" s="182">
        <v>410</v>
      </c>
      <c r="I231" s="183"/>
      <c r="L231" s="179"/>
      <c r="M231" s="184"/>
      <c r="N231" s="185"/>
      <c r="O231" s="185"/>
      <c r="P231" s="185"/>
      <c r="Q231" s="185"/>
      <c r="R231" s="185"/>
      <c r="S231" s="185"/>
      <c r="T231" s="186"/>
      <c r="AT231" s="180" t="s">
        <v>230</v>
      </c>
      <c r="AU231" s="180" t="s">
        <v>89</v>
      </c>
      <c r="AV231" s="14" t="s">
        <v>89</v>
      </c>
      <c r="AW231" s="14" t="s">
        <v>35</v>
      </c>
      <c r="AX231" s="14" t="s">
        <v>80</v>
      </c>
      <c r="AY231" s="180" t="s">
        <v>135</v>
      </c>
    </row>
    <row r="232" spans="1:65" s="13" customFormat="1" ht="11.25">
      <c r="B232" s="172"/>
      <c r="D232" s="163" t="s">
        <v>230</v>
      </c>
      <c r="E232" s="173" t="s">
        <v>1</v>
      </c>
      <c r="F232" s="174" t="s">
        <v>906</v>
      </c>
      <c r="H232" s="173" t="s">
        <v>1</v>
      </c>
      <c r="I232" s="175"/>
      <c r="L232" s="172"/>
      <c r="M232" s="176"/>
      <c r="N232" s="177"/>
      <c r="O232" s="177"/>
      <c r="P232" s="177"/>
      <c r="Q232" s="177"/>
      <c r="R232" s="177"/>
      <c r="S232" s="177"/>
      <c r="T232" s="178"/>
      <c r="AT232" s="173" t="s">
        <v>230</v>
      </c>
      <c r="AU232" s="173" t="s">
        <v>89</v>
      </c>
      <c r="AV232" s="13" t="s">
        <v>87</v>
      </c>
      <c r="AW232" s="13" t="s">
        <v>35</v>
      </c>
      <c r="AX232" s="13" t="s">
        <v>80</v>
      </c>
      <c r="AY232" s="173" t="s">
        <v>135</v>
      </c>
    </row>
    <row r="233" spans="1:65" s="14" customFormat="1" ht="11.25">
      <c r="B233" s="179"/>
      <c r="D233" s="163" t="s">
        <v>230</v>
      </c>
      <c r="E233" s="180" t="s">
        <v>1</v>
      </c>
      <c r="F233" s="181" t="s">
        <v>907</v>
      </c>
      <c r="H233" s="182">
        <v>410</v>
      </c>
      <c r="I233" s="183"/>
      <c r="L233" s="179"/>
      <c r="M233" s="184"/>
      <c r="N233" s="185"/>
      <c r="O233" s="185"/>
      <c r="P233" s="185"/>
      <c r="Q233" s="185"/>
      <c r="R233" s="185"/>
      <c r="S233" s="185"/>
      <c r="T233" s="186"/>
      <c r="AT233" s="180" t="s">
        <v>230</v>
      </c>
      <c r="AU233" s="180" t="s">
        <v>89</v>
      </c>
      <c r="AV233" s="14" t="s">
        <v>89</v>
      </c>
      <c r="AW233" s="14" t="s">
        <v>35</v>
      </c>
      <c r="AX233" s="14" t="s">
        <v>80</v>
      </c>
      <c r="AY233" s="180" t="s">
        <v>135</v>
      </c>
    </row>
    <row r="234" spans="1:65" s="15" customFormat="1" ht="11.25">
      <c r="B234" s="187"/>
      <c r="D234" s="163" t="s">
        <v>230</v>
      </c>
      <c r="E234" s="188" t="s">
        <v>1</v>
      </c>
      <c r="F234" s="189" t="s">
        <v>233</v>
      </c>
      <c r="H234" s="190">
        <v>820</v>
      </c>
      <c r="I234" s="191"/>
      <c r="L234" s="187"/>
      <c r="M234" s="192"/>
      <c r="N234" s="193"/>
      <c r="O234" s="193"/>
      <c r="P234" s="193"/>
      <c r="Q234" s="193"/>
      <c r="R234" s="193"/>
      <c r="S234" s="193"/>
      <c r="T234" s="194"/>
      <c r="AT234" s="188" t="s">
        <v>230</v>
      </c>
      <c r="AU234" s="188" t="s">
        <v>89</v>
      </c>
      <c r="AV234" s="15" t="s">
        <v>134</v>
      </c>
      <c r="AW234" s="15" t="s">
        <v>35</v>
      </c>
      <c r="AX234" s="15" t="s">
        <v>87</v>
      </c>
      <c r="AY234" s="188" t="s">
        <v>135</v>
      </c>
    </row>
    <row r="235" spans="1:65" s="2" customFormat="1" ht="24.2" customHeight="1">
      <c r="A235" s="33"/>
      <c r="B235" s="149"/>
      <c r="C235" s="150" t="s">
        <v>7</v>
      </c>
      <c r="D235" s="150" t="s">
        <v>138</v>
      </c>
      <c r="E235" s="151" t="s">
        <v>528</v>
      </c>
      <c r="F235" s="152" t="s">
        <v>529</v>
      </c>
      <c r="G235" s="153" t="s">
        <v>226</v>
      </c>
      <c r="H235" s="154">
        <v>410</v>
      </c>
      <c r="I235" s="155"/>
      <c r="J235" s="156">
        <f>ROUND(I235*H235,2)</f>
        <v>0</v>
      </c>
      <c r="K235" s="152" t="s">
        <v>227</v>
      </c>
      <c r="L235" s="34"/>
      <c r="M235" s="157" t="s">
        <v>1</v>
      </c>
      <c r="N235" s="158" t="s">
        <v>45</v>
      </c>
      <c r="O235" s="59"/>
      <c r="P235" s="159">
        <f>O235*H235</f>
        <v>0</v>
      </c>
      <c r="Q235" s="159">
        <v>0.49586999999999998</v>
      </c>
      <c r="R235" s="159">
        <f>Q235*H235</f>
        <v>203.30669999999998</v>
      </c>
      <c r="S235" s="159">
        <v>0</v>
      </c>
      <c r="T235" s="160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61" t="s">
        <v>134</v>
      </c>
      <c r="AT235" s="161" t="s">
        <v>138</v>
      </c>
      <c r="AU235" s="161" t="s">
        <v>89</v>
      </c>
      <c r="AY235" s="18" t="s">
        <v>135</v>
      </c>
      <c r="BE235" s="162">
        <f>IF(N235="základní",J235,0)</f>
        <v>0</v>
      </c>
      <c r="BF235" s="162">
        <f>IF(N235="snížená",J235,0)</f>
        <v>0</v>
      </c>
      <c r="BG235" s="162">
        <f>IF(N235="zákl. přenesená",J235,0)</f>
        <v>0</v>
      </c>
      <c r="BH235" s="162">
        <f>IF(N235="sníž. přenesená",J235,0)</f>
        <v>0</v>
      </c>
      <c r="BI235" s="162">
        <f>IF(N235="nulová",J235,0)</f>
        <v>0</v>
      </c>
      <c r="BJ235" s="18" t="s">
        <v>87</v>
      </c>
      <c r="BK235" s="162">
        <f>ROUND(I235*H235,2)</f>
        <v>0</v>
      </c>
      <c r="BL235" s="18" t="s">
        <v>134</v>
      </c>
      <c r="BM235" s="161" t="s">
        <v>945</v>
      </c>
    </row>
    <row r="236" spans="1:65" s="2" customFormat="1" ht="19.5">
      <c r="A236" s="33"/>
      <c r="B236" s="34"/>
      <c r="C236" s="33"/>
      <c r="D236" s="163" t="s">
        <v>143</v>
      </c>
      <c r="E236" s="33"/>
      <c r="F236" s="164" t="s">
        <v>531</v>
      </c>
      <c r="G236" s="33"/>
      <c r="H236" s="33"/>
      <c r="I236" s="165"/>
      <c r="J236" s="33"/>
      <c r="K236" s="33"/>
      <c r="L236" s="34"/>
      <c r="M236" s="166"/>
      <c r="N236" s="167"/>
      <c r="O236" s="59"/>
      <c r="P236" s="59"/>
      <c r="Q236" s="59"/>
      <c r="R236" s="59"/>
      <c r="S236" s="59"/>
      <c r="T236" s="60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8" t="s">
        <v>143</v>
      </c>
      <c r="AU236" s="18" t="s">
        <v>89</v>
      </c>
    </row>
    <row r="237" spans="1:65" s="13" customFormat="1" ht="11.25">
      <c r="B237" s="172"/>
      <c r="D237" s="163" t="s">
        <v>230</v>
      </c>
      <c r="E237" s="173" t="s">
        <v>1</v>
      </c>
      <c r="F237" s="174" t="s">
        <v>906</v>
      </c>
      <c r="H237" s="173" t="s">
        <v>1</v>
      </c>
      <c r="I237" s="175"/>
      <c r="L237" s="172"/>
      <c r="M237" s="176"/>
      <c r="N237" s="177"/>
      <c r="O237" s="177"/>
      <c r="P237" s="177"/>
      <c r="Q237" s="177"/>
      <c r="R237" s="177"/>
      <c r="S237" s="177"/>
      <c r="T237" s="178"/>
      <c r="AT237" s="173" t="s">
        <v>230</v>
      </c>
      <c r="AU237" s="173" t="s">
        <v>89</v>
      </c>
      <c r="AV237" s="13" t="s">
        <v>87</v>
      </c>
      <c r="AW237" s="13" t="s">
        <v>35</v>
      </c>
      <c r="AX237" s="13" t="s">
        <v>80</v>
      </c>
      <c r="AY237" s="173" t="s">
        <v>135</v>
      </c>
    </row>
    <row r="238" spans="1:65" s="14" customFormat="1" ht="11.25">
      <c r="B238" s="179"/>
      <c r="D238" s="163" t="s">
        <v>230</v>
      </c>
      <c r="E238" s="180" t="s">
        <v>1</v>
      </c>
      <c r="F238" s="181" t="s">
        <v>907</v>
      </c>
      <c r="H238" s="182">
        <v>410</v>
      </c>
      <c r="I238" s="183"/>
      <c r="L238" s="179"/>
      <c r="M238" s="184"/>
      <c r="N238" s="185"/>
      <c r="O238" s="185"/>
      <c r="P238" s="185"/>
      <c r="Q238" s="185"/>
      <c r="R238" s="185"/>
      <c r="S238" s="185"/>
      <c r="T238" s="186"/>
      <c r="AT238" s="180" t="s">
        <v>230</v>
      </c>
      <c r="AU238" s="180" t="s">
        <v>89</v>
      </c>
      <c r="AV238" s="14" t="s">
        <v>89</v>
      </c>
      <c r="AW238" s="14" t="s">
        <v>35</v>
      </c>
      <c r="AX238" s="14" t="s">
        <v>80</v>
      </c>
      <c r="AY238" s="180" t="s">
        <v>135</v>
      </c>
    </row>
    <row r="239" spans="1:65" s="15" customFormat="1" ht="11.25">
      <c r="B239" s="187"/>
      <c r="D239" s="163" t="s">
        <v>230</v>
      </c>
      <c r="E239" s="188" t="s">
        <v>1</v>
      </c>
      <c r="F239" s="189" t="s">
        <v>233</v>
      </c>
      <c r="H239" s="190">
        <v>410</v>
      </c>
      <c r="I239" s="191"/>
      <c r="L239" s="187"/>
      <c r="M239" s="192"/>
      <c r="N239" s="193"/>
      <c r="O239" s="193"/>
      <c r="P239" s="193"/>
      <c r="Q239" s="193"/>
      <c r="R239" s="193"/>
      <c r="S239" s="193"/>
      <c r="T239" s="194"/>
      <c r="AT239" s="188" t="s">
        <v>230</v>
      </c>
      <c r="AU239" s="188" t="s">
        <v>89</v>
      </c>
      <c r="AV239" s="15" t="s">
        <v>134</v>
      </c>
      <c r="AW239" s="15" t="s">
        <v>35</v>
      </c>
      <c r="AX239" s="15" t="s">
        <v>87</v>
      </c>
      <c r="AY239" s="188" t="s">
        <v>135</v>
      </c>
    </row>
    <row r="240" spans="1:65" s="2" customFormat="1" ht="33" customHeight="1">
      <c r="A240" s="33"/>
      <c r="B240" s="149"/>
      <c r="C240" s="150" t="s">
        <v>337</v>
      </c>
      <c r="D240" s="150" t="s">
        <v>138</v>
      </c>
      <c r="E240" s="151" t="s">
        <v>533</v>
      </c>
      <c r="F240" s="152" t="s">
        <v>534</v>
      </c>
      <c r="G240" s="153" t="s">
        <v>226</v>
      </c>
      <c r="H240" s="154">
        <v>410</v>
      </c>
      <c r="I240" s="155"/>
      <c r="J240" s="156">
        <f>ROUND(I240*H240,2)</f>
        <v>0</v>
      </c>
      <c r="K240" s="152" t="s">
        <v>227</v>
      </c>
      <c r="L240" s="34"/>
      <c r="M240" s="157" t="s">
        <v>1</v>
      </c>
      <c r="N240" s="158" t="s">
        <v>45</v>
      </c>
      <c r="O240" s="59"/>
      <c r="P240" s="159">
        <f>O240*H240</f>
        <v>0</v>
      </c>
      <c r="Q240" s="159">
        <v>0.18462999999999999</v>
      </c>
      <c r="R240" s="159">
        <f>Q240*H240</f>
        <v>75.698299999999989</v>
      </c>
      <c r="S240" s="159">
        <v>0</v>
      </c>
      <c r="T240" s="16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1" t="s">
        <v>134</v>
      </c>
      <c r="AT240" s="161" t="s">
        <v>138</v>
      </c>
      <c r="AU240" s="161" t="s">
        <v>89</v>
      </c>
      <c r="AY240" s="18" t="s">
        <v>135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8" t="s">
        <v>87</v>
      </c>
      <c r="BK240" s="162">
        <f>ROUND(I240*H240,2)</f>
        <v>0</v>
      </c>
      <c r="BL240" s="18" t="s">
        <v>134</v>
      </c>
      <c r="BM240" s="161" t="s">
        <v>946</v>
      </c>
    </row>
    <row r="241" spans="1:65" s="2" customFormat="1" ht="29.25">
      <c r="A241" s="33"/>
      <c r="B241" s="34"/>
      <c r="C241" s="33"/>
      <c r="D241" s="163" t="s">
        <v>143</v>
      </c>
      <c r="E241" s="33"/>
      <c r="F241" s="164" t="s">
        <v>536</v>
      </c>
      <c r="G241" s="33"/>
      <c r="H241" s="33"/>
      <c r="I241" s="165"/>
      <c r="J241" s="33"/>
      <c r="K241" s="33"/>
      <c r="L241" s="34"/>
      <c r="M241" s="166"/>
      <c r="N241" s="167"/>
      <c r="O241" s="59"/>
      <c r="P241" s="59"/>
      <c r="Q241" s="59"/>
      <c r="R241" s="59"/>
      <c r="S241" s="59"/>
      <c r="T241" s="60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143</v>
      </c>
      <c r="AU241" s="18" t="s">
        <v>89</v>
      </c>
    </row>
    <row r="242" spans="1:65" s="13" customFormat="1" ht="11.25">
      <c r="B242" s="172"/>
      <c r="D242" s="163" t="s">
        <v>230</v>
      </c>
      <c r="E242" s="173" t="s">
        <v>1</v>
      </c>
      <c r="F242" s="174" t="s">
        <v>906</v>
      </c>
      <c r="H242" s="173" t="s">
        <v>1</v>
      </c>
      <c r="I242" s="175"/>
      <c r="L242" s="172"/>
      <c r="M242" s="176"/>
      <c r="N242" s="177"/>
      <c r="O242" s="177"/>
      <c r="P242" s="177"/>
      <c r="Q242" s="177"/>
      <c r="R242" s="177"/>
      <c r="S242" s="177"/>
      <c r="T242" s="178"/>
      <c r="AT242" s="173" t="s">
        <v>230</v>
      </c>
      <c r="AU242" s="173" t="s">
        <v>89</v>
      </c>
      <c r="AV242" s="13" t="s">
        <v>87</v>
      </c>
      <c r="AW242" s="13" t="s">
        <v>35</v>
      </c>
      <c r="AX242" s="13" t="s">
        <v>80</v>
      </c>
      <c r="AY242" s="173" t="s">
        <v>135</v>
      </c>
    </row>
    <row r="243" spans="1:65" s="14" customFormat="1" ht="11.25">
      <c r="B243" s="179"/>
      <c r="D243" s="163" t="s">
        <v>230</v>
      </c>
      <c r="E243" s="180" t="s">
        <v>1</v>
      </c>
      <c r="F243" s="181" t="s">
        <v>907</v>
      </c>
      <c r="H243" s="182">
        <v>410</v>
      </c>
      <c r="I243" s="183"/>
      <c r="L243" s="179"/>
      <c r="M243" s="184"/>
      <c r="N243" s="185"/>
      <c r="O243" s="185"/>
      <c r="P243" s="185"/>
      <c r="Q243" s="185"/>
      <c r="R243" s="185"/>
      <c r="S243" s="185"/>
      <c r="T243" s="186"/>
      <c r="AT243" s="180" t="s">
        <v>230</v>
      </c>
      <c r="AU243" s="180" t="s">
        <v>89</v>
      </c>
      <c r="AV243" s="14" t="s">
        <v>89</v>
      </c>
      <c r="AW243" s="14" t="s">
        <v>35</v>
      </c>
      <c r="AX243" s="14" t="s">
        <v>80</v>
      </c>
      <c r="AY243" s="180" t="s">
        <v>135</v>
      </c>
    </row>
    <row r="244" spans="1:65" s="15" customFormat="1" ht="11.25">
      <c r="B244" s="187"/>
      <c r="D244" s="163" t="s">
        <v>230</v>
      </c>
      <c r="E244" s="188" t="s">
        <v>1</v>
      </c>
      <c r="F244" s="189" t="s">
        <v>233</v>
      </c>
      <c r="H244" s="190">
        <v>410</v>
      </c>
      <c r="I244" s="191"/>
      <c r="L244" s="187"/>
      <c r="M244" s="192"/>
      <c r="N244" s="193"/>
      <c r="O244" s="193"/>
      <c r="P244" s="193"/>
      <c r="Q244" s="193"/>
      <c r="R244" s="193"/>
      <c r="S244" s="193"/>
      <c r="T244" s="194"/>
      <c r="AT244" s="188" t="s">
        <v>230</v>
      </c>
      <c r="AU244" s="188" t="s">
        <v>89</v>
      </c>
      <c r="AV244" s="15" t="s">
        <v>134</v>
      </c>
      <c r="AW244" s="15" t="s">
        <v>35</v>
      </c>
      <c r="AX244" s="15" t="s">
        <v>87</v>
      </c>
      <c r="AY244" s="188" t="s">
        <v>135</v>
      </c>
    </row>
    <row r="245" spans="1:65" s="2" customFormat="1" ht="24.2" customHeight="1">
      <c r="A245" s="33"/>
      <c r="B245" s="149"/>
      <c r="C245" s="150" t="s">
        <v>346</v>
      </c>
      <c r="D245" s="150" t="s">
        <v>138</v>
      </c>
      <c r="E245" s="151" t="s">
        <v>947</v>
      </c>
      <c r="F245" s="152" t="s">
        <v>948</v>
      </c>
      <c r="G245" s="153" t="s">
        <v>226</v>
      </c>
      <c r="H245" s="154">
        <v>20</v>
      </c>
      <c r="I245" s="155"/>
      <c r="J245" s="156">
        <f>ROUND(I245*H245,2)</f>
        <v>0</v>
      </c>
      <c r="K245" s="152" t="s">
        <v>227</v>
      </c>
      <c r="L245" s="34"/>
      <c r="M245" s="157" t="s">
        <v>1</v>
      </c>
      <c r="N245" s="158" t="s">
        <v>45</v>
      </c>
      <c r="O245" s="59"/>
      <c r="P245" s="159">
        <f>O245*H245</f>
        <v>0</v>
      </c>
      <c r="Q245" s="159">
        <v>0.46</v>
      </c>
      <c r="R245" s="159">
        <f>Q245*H245</f>
        <v>9.2000000000000011</v>
      </c>
      <c r="S245" s="159">
        <v>0</v>
      </c>
      <c r="T245" s="160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1" t="s">
        <v>134</v>
      </c>
      <c r="AT245" s="161" t="s">
        <v>138</v>
      </c>
      <c r="AU245" s="161" t="s">
        <v>89</v>
      </c>
      <c r="AY245" s="18" t="s">
        <v>135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8" t="s">
        <v>87</v>
      </c>
      <c r="BK245" s="162">
        <f>ROUND(I245*H245,2)</f>
        <v>0</v>
      </c>
      <c r="BL245" s="18" t="s">
        <v>134</v>
      </c>
      <c r="BM245" s="161" t="s">
        <v>949</v>
      </c>
    </row>
    <row r="246" spans="1:65" s="2" customFormat="1" ht="19.5">
      <c r="A246" s="33"/>
      <c r="B246" s="34"/>
      <c r="C246" s="33"/>
      <c r="D246" s="163" t="s">
        <v>143</v>
      </c>
      <c r="E246" s="33"/>
      <c r="F246" s="164" t="s">
        <v>950</v>
      </c>
      <c r="G246" s="33"/>
      <c r="H246" s="33"/>
      <c r="I246" s="165"/>
      <c r="J246" s="33"/>
      <c r="K246" s="33"/>
      <c r="L246" s="34"/>
      <c r="M246" s="166"/>
      <c r="N246" s="167"/>
      <c r="O246" s="59"/>
      <c r="P246" s="59"/>
      <c r="Q246" s="59"/>
      <c r="R246" s="59"/>
      <c r="S246" s="59"/>
      <c r="T246" s="60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8" t="s">
        <v>143</v>
      </c>
      <c r="AU246" s="18" t="s">
        <v>89</v>
      </c>
    </row>
    <row r="247" spans="1:65" s="13" customFormat="1" ht="11.25">
      <c r="B247" s="172"/>
      <c r="D247" s="163" t="s">
        <v>230</v>
      </c>
      <c r="E247" s="173" t="s">
        <v>1</v>
      </c>
      <c r="F247" s="174" t="s">
        <v>630</v>
      </c>
      <c r="H247" s="173" t="s">
        <v>1</v>
      </c>
      <c r="I247" s="175"/>
      <c r="L247" s="172"/>
      <c r="M247" s="176"/>
      <c r="N247" s="177"/>
      <c r="O247" s="177"/>
      <c r="P247" s="177"/>
      <c r="Q247" s="177"/>
      <c r="R247" s="177"/>
      <c r="S247" s="177"/>
      <c r="T247" s="178"/>
      <c r="AT247" s="173" t="s">
        <v>230</v>
      </c>
      <c r="AU247" s="173" t="s">
        <v>89</v>
      </c>
      <c r="AV247" s="13" t="s">
        <v>87</v>
      </c>
      <c r="AW247" s="13" t="s">
        <v>35</v>
      </c>
      <c r="AX247" s="13" t="s">
        <v>80</v>
      </c>
      <c r="AY247" s="173" t="s">
        <v>135</v>
      </c>
    </row>
    <row r="248" spans="1:65" s="14" customFormat="1" ht="11.25">
      <c r="B248" s="179"/>
      <c r="D248" s="163" t="s">
        <v>230</v>
      </c>
      <c r="E248" s="180" t="s">
        <v>1</v>
      </c>
      <c r="F248" s="181" t="s">
        <v>326</v>
      </c>
      <c r="H248" s="182">
        <v>20</v>
      </c>
      <c r="I248" s="183"/>
      <c r="L248" s="179"/>
      <c r="M248" s="184"/>
      <c r="N248" s="185"/>
      <c r="O248" s="185"/>
      <c r="P248" s="185"/>
      <c r="Q248" s="185"/>
      <c r="R248" s="185"/>
      <c r="S248" s="185"/>
      <c r="T248" s="186"/>
      <c r="AT248" s="180" t="s">
        <v>230</v>
      </c>
      <c r="AU248" s="180" t="s">
        <v>89</v>
      </c>
      <c r="AV248" s="14" t="s">
        <v>89</v>
      </c>
      <c r="AW248" s="14" t="s">
        <v>35</v>
      </c>
      <c r="AX248" s="14" t="s">
        <v>80</v>
      </c>
      <c r="AY248" s="180" t="s">
        <v>135</v>
      </c>
    </row>
    <row r="249" spans="1:65" s="15" customFormat="1" ht="11.25">
      <c r="B249" s="187"/>
      <c r="D249" s="163" t="s">
        <v>230</v>
      </c>
      <c r="E249" s="188" t="s">
        <v>1</v>
      </c>
      <c r="F249" s="189" t="s">
        <v>233</v>
      </c>
      <c r="H249" s="190">
        <v>20</v>
      </c>
      <c r="I249" s="191"/>
      <c r="L249" s="187"/>
      <c r="M249" s="192"/>
      <c r="N249" s="193"/>
      <c r="O249" s="193"/>
      <c r="P249" s="193"/>
      <c r="Q249" s="193"/>
      <c r="R249" s="193"/>
      <c r="S249" s="193"/>
      <c r="T249" s="194"/>
      <c r="AT249" s="188" t="s">
        <v>230</v>
      </c>
      <c r="AU249" s="188" t="s">
        <v>89</v>
      </c>
      <c r="AV249" s="15" t="s">
        <v>134</v>
      </c>
      <c r="AW249" s="15" t="s">
        <v>35</v>
      </c>
      <c r="AX249" s="15" t="s">
        <v>87</v>
      </c>
      <c r="AY249" s="188" t="s">
        <v>135</v>
      </c>
    </row>
    <row r="250" spans="1:65" s="2" customFormat="1" ht="33" customHeight="1">
      <c r="A250" s="33"/>
      <c r="B250" s="149"/>
      <c r="C250" s="150" t="s">
        <v>352</v>
      </c>
      <c r="D250" s="150" t="s">
        <v>138</v>
      </c>
      <c r="E250" s="151" t="s">
        <v>951</v>
      </c>
      <c r="F250" s="152" t="s">
        <v>952</v>
      </c>
      <c r="G250" s="153" t="s">
        <v>226</v>
      </c>
      <c r="H250" s="154">
        <v>20</v>
      </c>
      <c r="I250" s="155"/>
      <c r="J250" s="156">
        <f>ROUND(I250*H250,2)</f>
        <v>0</v>
      </c>
      <c r="K250" s="152" t="s">
        <v>227</v>
      </c>
      <c r="L250" s="34"/>
      <c r="M250" s="157" t="s">
        <v>1</v>
      </c>
      <c r="N250" s="158" t="s">
        <v>45</v>
      </c>
      <c r="O250" s="59"/>
      <c r="P250" s="159">
        <f>O250*H250</f>
        <v>0</v>
      </c>
      <c r="Q250" s="159">
        <v>0.38</v>
      </c>
      <c r="R250" s="159">
        <f>Q250*H250</f>
        <v>7.6</v>
      </c>
      <c r="S250" s="159">
        <v>0</v>
      </c>
      <c r="T250" s="160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1" t="s">
        <v>134</v>
      </c>
      <c r="AT250" s="161" t="s">
        <v>138</v>
      </c>
      <c r="AU250" s="161" t="s">
        <v>89</v>
      </c>
      <c r="AY250" s="18" t="s">
        <v>135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8" t="s">
        <v>87</v>
      </c>
      <c r="BK250" s="162">
        <f>ROUND(I250*H250,2)</f>
        <v>0</v>
      </c>
      <c r="BL250" s="18" t="s">
        <v>134</v>
      </c>
      <c r="BM250" s="161" t="s">
        <v>953</v>
      </c>
    </row>
    <row r="251" spans="1:65" s="2" customFormat="1" ht="29.25">
      <c r="A251" s="33"/>
      <c r="B251" s="34"/>
      <c r="C251" s="33"/>
      <c r="D251" s="163" t="s">
        <v>143</v>
      </c>
      <c r="E251" s="33"/>
      <c r="F251" s="164" t="s">
        <v>954</v>
      </c>
      <c r="G251" s="33"/>
      <c r="H251" s="33"/>
      <c r="I251" s="165"/>
      <c r="J251" s="33"/>
      <c r="K251" s="33"/>
      <c r="L251" s="34"/>
      <c r="M251" s="166"/>
      <c r="N251" s="167"/>
      <c r="O251" s="59"/>
      <c r="P251" s="59"/>
      <c r="Q251" s="59"/>
      <c r="R251" s="59"/>
      <c r="S251" s="59"/>
      <c r="T251" s="60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8" t="s">
        <v>143</v>
      </c>
      <c r="AU251" s="18" t="s">
        <v>89</v>
      </c>
    </row>
    <row r="252" spans="1:65" s="2" customFormat="1" ht="37.9" customHeight="1">
      <c r="A252" s="33"/>
      <c r="B252" s="149"/>
      <c r="C252" s="150" t="s">
        <v>359</v>
      </c>
      <c r="D252" s="150" t="s">
        <v>138</v>
      </c>
      <c r="E252" s="151" t="s">
        <v>955</v>
      </c>
      <c r="F252" s="152" t="s">
        <v>956</v>
      </c>
      <c r="G252" s="153" t="s">
        <v>226</v>
      </c>
      <c r="H252" s="154">
        <v>20</v>
      </c>
      <c r="I252" s="155"/>
      <c r="J252" s="156">
        <f>ROUND(I252*H252,2)</f>
        <v>0</v>
      </c>
      <c r="K252" s="152" t="s">
        <v>227</v>
      </c>
      <c r="L252" s="34"/>
      <c r="M252" s="157" t="s">
        <v>1</v>
      </c>
      <c r="N252" s="158" t="s">
        <v>45</v>
      </c>
      <c r="O252" s="59"/>
      <c r="P252" s="159">
        <f>O252*H252</f>
        <v>0</v>
      </c>
      <c r="Q252" s="159">
        <v>0.26375999999999999</v>
      </c>
      <c r="R252" s="159">
        <f>Q252*H252</f>
        <v>5.2751999999999999</v>
      </c>
      <c r="S252" s="159">
        <v>0</v>
      </c>
      <c r="T252" s="16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1" t="s">
        <v>134</v>
      </c>
      <c r="AT252" s="161" t="s">
        <v>138</v>
      </c>
      <c r="AU252" s="161" t="s">
        <v>89</v>
      </c>
      <c r="AY252" s="18" t="s">
        <v>135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8" t="s">
        <v>87</v>
      </c>
      <c r="BK252" s="162">
        <f>ROUND(I252*H252,2)</f>
        <v>0</v>
      </c>
      <c r="BL252" s="18" t="s">
        <v>134</v>
      </c>
      <c r="BM252" s="161" t="s">
        <v>957</v>
      </c>
    </row>
    <row r="253" spans="1:65" s="2" customFormat="1" ht="29.25">
      <c r="A253" s="33"/>
      <c r="B253" s="34"/>
      <c r="C253" s="33"/>
      <c r="D253" s="163" t="s">
        <v>143</v>
      </c>
      <c r="E253" s="33"/>
      <c r="F253" s="164" t="s">
        <v>958</v>
      </c>
      <c r="G253" s="33"/>
      <c r="H253" s="33"/>
      <c r="I253" s="165"/>
      <c r="J253" s="33"/>
      <c r="K253" s="33"/>
      <c r="L253" s="34"/>
      <c r="M253" s="166"/>
      <c r="N253" s="167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8" t="s">
        <v>143</v>
      </c>
      <c r="AU253" s="18" t="s">
        <v>89</v>
      </c>
    </row>
    <row r="254" spans="1:65" s="2" customFormat="1" ht="33" customHeight="1">
      <c r="A254" s="33"/>
      <c r="B254" s="149"/>
      <c r="C254" s="150" t="s">
        <v>365</v>
      </c>
      <c r="D254" s="150" t="s">
        <v>138</v>
      </c>
      <c r="E254" s="151" t="s">
        <v>959</v>
      </c>
      <c r="F254" s="152" t="s">
        <v>960</v>
      </c>
      <c r="G254" s="153" t="s">
        <v>226</v>
      </c>
      <c r="H254" s="154">
        <v>20</v>
      </c>
      <c r="I254" s="155"/>
      <c r="J254" s="156">
        <f>ROUND(I254*H254,2)</f>
        <v>0</v>
      </c>
      <c r="K254" s="152" t="s">
        <v>227</v>
      </c>
      <c r="L254" s="34"/>
      <c r="M254" s="157" t="s">
        <v>1</v>
      </c>
      <c r="N254" s="158" t="s">
        <v>45</v>
      </c>
      <c r="O254" s="59"/>
      <c r="P254" s="159">
        <f>O254*H254</f>
        <v>0</v>
      </c>
      <c r="Q254" s="159">
        <v>0.20745</v>
      </c>
      <c r="R254" s="159">
        <f>Q254*H254</f>
        <v>4.149</v>
      </c>
      <c r="S254" s="159">
        <v>0</v>
      </c>
      <c r="T254" s="160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1" t="s">
        <v>134</v>
      </c>
      <c r="AT254" s="161" t="s">
        <v>138</v>
      </c>
      <c r="AU254" s="161" t="s">
        <v>89</v>
      </c>
      <c r="AY254" s="18" t="s">
        <v>135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8" t="s">
        <v>87</v>
      </c>
      <c r="BK254" s="162">
        <f>ROUND(I254*H254,2)</f>
        <v>0</v>
      </c>
      <c r="BL254" s="18" t="s">
        <v>134</v>
      </c>
      <c r="BM254" s="161" t="s">
        <v>961</v>
      </c>
    </row>
    <row r="255" spans="1:65" s="2" customFormat="1" ht="29.25">
      <c r="A255" s="33"/>
      <c r="B255" s="34"/>
      <c r="C255" s="33"/>
      <c r="D255" s="163" t="s">
        <v>143</v>
      </c>
      <c r="E255" s="33"/>
      <c r="F255" s="164" t="s">
        <v>962</v>
      </c>
      <c r="G255" s="33"/>
      <c r="H255" s="33"/>
      <c r="I255" s="165"/>
      <c r="J255" s="33"/>
      <c r="K255" s="33"/>
      <c r="L255" s="34"/>
      <c r="M255" s="166"/>
      <c r="N255" s="167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8" t="s">
        <v>143</v>
      </c>
      <c r="AU255" s="18" t="s">
        <v>89</v>
      </c>
    </row>
    <row r="256" spans="1:65" s="2" customFormat="1" ht="24.2" customHeight="1">
      <c r="A256" s="33"/>
      <c r="B256" s="149"/>
      <c r="C256" s="150" t="s">
        <v>371</v>
      </c>
      <c r="D256" s="150" t="s">
        <v>138</v>
      </c>
      <c r="E256" s="151" t="s">
        <v>538</v>
      </c>
      <c r="F256" s="152" t="s">
        <v>539</v>
      </c>
      <c r="G256" s="153" t="s">
        <v>226</v>
      </c>
      <c r="H256" s="154">
        <v>410</v>
      </c>
      <c r="I256" s="155"/>
      <c r="J256" s="156">
        <f>ROUND(I256*H256,2)</f>
        <v>0</v>
      </c>
      <c r="K256" s="152" t="s">
        <v>227</v>
      </c>
      <c r="L256" s="34"/>
      <c r="M256" s="157" t="s">
        <v>1</v>
      </c>
      <c r="N256" s="158" t="s">
        <v>45</v>
      </c>
      <c r="O256" s="59"/>
      <c r="P256" s="159">
        <f>O256*H256</f>
        <v>0</v>
      </c>
      <c r="Q256" s="159">
        <v>6.0099999999999997E-3</v>
      </c>
      <c r="R256" s="159">
        <f>Q256*H256</f>
        <v>2.4640999999999997</v>
      </c>
      <c r="S256" s="159">
        <v>0</v>
      </c>
      <c r="T256" s="160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1" t="s">
        <v>134</v>
      </c>
      <c r="AT256" s="161" t="s">
        <v>138</v>
      </c>
      <c r="AU256" s="161" t="s">
        <v>89</v>
      </c>
      <c r="AY256" s="18" t="s">
        <v>135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8" t="s">
        <v>87</v>
      </c>
      <c r="BK256" s="162">
        <f>ROUND(I256*H256,2)</f>
        <v>0</v>
      </c>
      <c r="BL256" s="18" t="s">
        <v>134</v>
      </c>
      <c r="BM256" s="161" t="s">
        <v>963</v>
      </c>
    </row>
    <row r="257" spans="1:65" s="2" customFormat="1" ht="19.5">
      <c r="A257" s="33"/>
      <c r="B257" s="34"/>
      <c r="C257" s="33"/>
      <c r="D257" s="163" t="s">
        <v>143</v>
      </c>
      <c r="E257" s="33"/>
      <c r="F257" s="164" t="s">
        <v>541</v>
      </c>
      <c r="G257" s="33"/>
      <c r="H257" s="33"/>
      <c r="I257" s="165"/>
      <c r="J257" s="33"/>
      <c r="K257" s="33"/>
      <c r="L257" s="34"/>
      <c r="M257" s="166"/>
      <c r="N257" s="167"/>
      <c r="O257" s="59"/>
      <c r="P257" s="59"/>
      <c r="Q257" s="59"/>
      <c r="R257" s="59"/>
      <c r="S257" s="59"/>
      <c r="T257" s="60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8" t="s">
        <v>143</v>
      </c>
      <c r="AU257" s="18" t="s">
        <v>89</v>
      </c>
    </row>
    <row r="258" spans="1:65" s="13" customFormat="1" ht="11.25">
      <c r="B258" s="172"/>
      <c r="D258" s="163" t="s">
        <v>230</v>
      </c>
      <c r="E258" s="173" t="s">
        <v>1</v>
      </c>
      <c r="F258" s="174" t="s">
        <v>906</v>
      </c>
      <c r="H258" s="173" t="s">
        <v>1</v>
      </c>
      <c r="I258" s="175"/>
      <c r="L258" s="172"/>
      <c r="M258" s="176"/>
      <c r="N258" s="177"/>
      <c r="O258" s="177"/>
      <c r="P258" s="177"/>
      <c r="Q258" s="177"/>
      <c r="R258" s="177"/>
      <c r="S258" s="177"/>
      <c r="T258" s="178"/>
      <c r="AT258" s="173" t="s">
        <v>230</v>
      </c>
      <c r="AU258" s="173" t="s">
        <v>89</v>
      </c>
      <c r="AV258" s="13" t="s">
        <v>87</v>
      </c>
      <c r="AW258" s="13" t="s">
        <v>35</v>
      </c>
      <c r="AX258" s="13" t="s">
        <v>80</v>
      </c>
      <c r="AY258" s="173" t="s">
        <v>135</v>
      </c>
    </row>
    <row r="259" spans="1:65" s="14" customFormat="1" ht="11.25">
      <c r="B259" s="179"/>
      <c r="D259" s="163" t="s">
        <v>230</v>
      </c>
      <c r="E259" s="180" t="s">
        <v>1</v>
      </c>
      <c r="F259" s="181" t="s">
        <v>907</v>
      </c>
      <c r="H259" s="182">
        <v>410</v>
      </c>
      <c r="I259" s="183"/>
      <c r="L259" s="179"/>
      <c r="M259" s="184"/>
      <c r="N259" s="185"/>
      <c r="O259" s="185"/>
      <c r="P259" s="185"/>
      <c r="Q259" s="185"/>
      <c r="R259" s="185"/>
      <c r="S259" s="185"/>
      <c r="T259" s="186"/>
      <c r="AT259" s="180" t="s">
        <v>230</v>
      </c>
      <c r="AU259" s="180" t="s">
        <v>89</v>
      </c>
      <c r="AV259" s="14" t="s">
        <v>89</v>
      </c>
      <c r="AW259" s="14" t="s">
        <v>35</v>
      </c>
      <c r="AX259" s="14" t="s">
        <v>80</v>
      </c>
      <c r="AY259" s="180" t="s">
        <v>135</v>
      </c>
    </row>
    <row r="260" spans="1:65" s="15" customFormat="1" ht="11.25">
      <c r="B260" s="187"/>
      <c r="D260" s="163" t="s">
        <v>230</v>
      </c>
      <c r="E260" s="188" t="s">
        <v>1</v>
      </c>
      <c r="F260" s="189" t="s">
        <v>233</v>
      </c>
      <c r="H260" s="190">
        <v>410</v>
      </c>
      <c r="I260" s="191"/>
      <c r="L260" s="187"/>
      <c r="M260" s="192"/>
      <c r="N260" s="193"/>
      <c r="O260" s="193"/>
      <c r="P260" s="193"/>
      <c r="Q260" s="193"/>
      <c r="R260" s="193"/>
      <c r="S260" s="193"/>
      <c r="T260" s="194"/>
      <c r="AT260" s="188" t="s">
        <v>230</v>
      </c>
      <c r="AU260" s="188" t="s">
        <v>89</v>
      </c>
      <c r="AV260" s="15" t="s">
        <v>134</v>
      </c>
      <c r="AW260" s="15" t="s">
        <v>35</v>
      </c>
      <c r="AX260" s="15" t="s">
        <v>87</v>
      </c>
      <c r="AY260" s="188" t="s">
        <v>135</v>
      </c>
    </row>
    <row r="261" spans="1:65" s="2" customFormat="1" ht="21.75" customHeight="1">
      <c r="A261" s="33"/>
      <c r="B261" s="149"/>
      <c r="C261" s="150" t="s">
        <v>376</v>
      </c>
      <c r="D261" s="150" t="s">
        <v>138</v>
      </c>
      <c r="E261" s="151" t="s">
        <v>543</v>
      </c>
      <c r="F261" s="152" t="s">
        <v>544</v>
      </c>
      <c r="G261" s="153" t="s">
        <v>226</v>
      </c>
      <c r="H261" s="154">
        <v>410</v>
      </c>
      <c r="I261" s="155"/>
      <c r="J261" s="156">
        <f>ROUND(I261*H261,2)</f>
        <v>0</v>
      </c>
      <c r="K261" s="152" t="s">
        <v>227</v>
      </c>
      <c r="L261" s="34"/>
      <c r="M261" s="157" t="s">
        <v>1</v>
      </c>
      <c r="N261" s="158" t="s">
        <v>45</v>
      </c>
      <c r="O261" s="59"/>
      <c r="P261" s="159">
        <f>O261*H261</f>
        <v>0</v>
      </c>
      <c r="Q261" s="159">
        <v>2.1000000000000001E-4</v>
      </c>
      <c r="R261" s="159">
        <f>Q261*H261</f>
        <v>8.610000000000001E-2</v>
      </c>
      <c r="S261" s="159">
        <v>0</v>
      </c>
      <c r="T261" s="16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1" t="s">
        <v>134</v>
      </c>
      <c r="AT261" s="161" t="s">
        <v>138</v>
      </c>
      <c r="AU261" s="161" t="s">
        <v>89</v>
      </c>
      <c r="AY261" s="18" t="s">
        <v>135</v>
      </c>
      <c r="BE261" s="162">
        <f>IF(N261="základní",J261,0)</f>
        <v>0</v>
      </c>
      <c r="BF261" s="162">
        <f>IF(N261="snížená",J261,0)</f>
        <v>0</v>
      </c>
      <c r="BG261" s="162">
        <f>IF(N261="zákl. přenesená",J261,0)</f>
        <v>0</v>
      </c>
      <c r="BH261" s="162">
        <f>IF(N261="sníž. přenesená",J261,0)</f>
        <v>0</v>
      </c>
      <c r="BI261" s="162">
        <f>IF(N261="nulová",J261,0)</f>
        <v>0</v>
      </c>
      <c r="BJ261" s="18" t="s">
        <v>87</v>
      </c>
      <c r="BK261" s="162">
        <f>ROUND(I261*H261,2)</f>
        <v>0</v>
      </c>
      <c r="BL261" s="18" t="s">
        <v>134</v>
      </c>
      <c r="BM261" s="161" t="s">
        <v>964</v>
      </c>
    </row>
    <row r="262" spans="1:65" s="2" customFormat="1" ht="19.5">
      <c r="A262" s="33"/>
      <c r="B262" s="34"/>
      <c r="C262" s="33"/>
      <c r="D262" s="163" t="s">
        <v>143</v>
      </c>
      <c r="E262" s="33"/>
      <c r="F262" s="164" t="s">
        <v>546</v>
      </c>
      <c r="G262" s="33"/>
      <c r="H262" s="33"/>
      <c r="I262" s="165"/>
      <c r="J262" s="33"/>
      <c r="K262" s="33"/>
      <c r="L262" s="34"/>
      <c r="M262" s="166"/>
      <c r="N262" s="167"/>
      <c r="O262" s="59"/>
      <c r="P262" s="59"/>
      <c r="Q262" s="59"/>
      <c r="R262" s="59"/>
      <c r="S262" s="59"/>
      <c r="T262" s="60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143</v>
      </c>
      <c r="AU262" s="18" t="s">
        <v>89</v>
      </c>
    </row>
    <row r="263" spans="1:65" s="13" customFormat="1" ht="11.25">
      <c r="B263" s="172"/>
      <c r="D263" s="163" t="s">
        <v>230</v>
      </c>
      <c r="E263" s="173" t="s">
        <v>1</v>
      </c>
      <c r="F263" s="174" t="s">
        <v>906</v>
      </c>
      <c r="H263" s="173" t="s">
        <v>1</v>
      </c>
      <c r="I263" s="175"/>
      <c r="L263" s="172"/>
      <c r="M263" s="176"/>
      <c r="N263" s="177"/>
      <c r="O263" s="177"/>
      <c r="P263" s="177"/>
      <c r="Q263" s="177"/>
      <c r="R263" s="177"/>
      <c r="S263" s="177"/>
      <c r="T263" s="178"/>
      <c r="AT263" s="173" t="s">
        <v>230</v>
      </c>
      <c r="AU263" s="173" t="s">
        <v>89</v>
      </c>
      <c r="AV263" s="13" t="s">
        <v>87</v>
      </c>
      <c r="AW263" s="13" t="s">
        <v>35</v>
      </c>
      <c r="AX263" s="13" t="s">
        <v>80</v>
      </c>
      <c r="AY263" s="173" t="s">
        <v>135</v>
      </c>
    </row>
    <row r="264" spans="1:65" s="14" customFormat="1" ht="11.25">
      <c r="B264" s="179"/>
      <c r="D264" s="163" t="s">
        <v>230</v>
      </c>
      <c r="E264" s="180" t="s">
        <v>1</v>
      </c>
      <c r="F264" s="181" t="s">
        <v>907</v>
      </c>
      <c r="H264" s="182">
        <v>410</v>
      </c>
      <c r="I264" s="183"/>
      <c r="L264" s="179"/>
      <c r="M264" s="184"/>
      <c r="N264" s="185"/>
      <c r="O264" s="185"/>
      <c r="P264" s="185"/>
      <c r="Q264" s="185"/>
      <c r="R264" s="185"/>
      <c r="S264" s="185"/>
      <c r="T264" s="186"/>
      <c r="AT264" s="180" t="s">
        <v>230</v>
      </c>
      <c r="AU264" s="180" t="s">
        <v>89</v>
      </c>
      <c r="AV264" s="14" t="s">
        <v>89</v>
      </c>
      <c r="AW264" s="14" t="s">
        <v>35</v>
      </c>
      <c r="AX264" s="14" t="s">
        <v>80</v>
      </c>
      <c r="AY264" s="180" t="s">
        <v>135</v>
      </c>
    </row>
    <row r="265" spans="1:65" s="15" customFormat="1" ht="11.25">
      <c r="B265" s="187"/>
      <c r="D265" s="163" t="s">
        <v>230</v>
      </c>
      <c r="E265" s="188" t="s">
        <v>1</v>
      </c>
      <c r="F265" s="189" t="s">
        <v>233</v>
      </c>
      <c r="H265" s="190">
        <v>410</v>
      </c>
      <c r="I265" s="191"/>
      <c r="L265" s="187"/>
      <c r="M265" s="192"/>
      <c r="N265" s="193"/>
      <c r="O265" s="193"/>
      <c r="P265" s="193"/>
      <c r="Q265" s="193"/>
      <c r="R265" s="193"/>
      <c r="S265" s="193"/>
      <c r="T265" s="194"/>
      <c r="AT265" s="188" t="s">
        <v>230</v>
      </c>
      <c r="AU265" s="188" t="s">
        <v>89</v>
      </c>
      <c r="AV265" s="15" t="s">
        <v>134</v>
      </c>
      <c r="AW265" s="15" t="s">
        <v>35</v>
      </c>
      <c r="AX265" s="15" t="s">
        <v>87</v>
      </c>
      <c r="AY265" s="188" t="s">
        <v>135</v>
      </c>
    </row>
    <row r="266" spans="1:65" s="2" customFormat="1" ht="24.2" customHeight="1">
      <c r="A266" s="33"/>
      <c r="B266" s="149"/>
      <c r="C266" s="150" t="s">
        <v>384</v>
      </c>
      <c r="D266" s="150" t="s">
        <v>138</v>
      </c>
      <c r="E266" s="151" t="s">
        <v>548</v>
      </c>
      <c r="F266" s="152" t="s">
        <v>549</v>
      </c>
      <c r="G266" s="153" t="s">
        <v>226</v>
      </c>
      <c r="H266" s="154">
        <v>410</v>
      </c>
      <c r="I266" s="155"/>
      <c r="J266" s="156">
        <f>ROUND(I266*H266,2)</f>
        <v>0</v>
      </c>
      <c r="K266" s="152" t="s">
        <v>227</v>
      </c>
      <c r="L266" s="34"/>
      <c r="M266" s="157" t="s">
        <v>1</v>
      </c>
      <c r="N266" s="158" t="s">
        <v>45</v>
      </c>
      <c r="O266" s="59"/>
      <c r="P266" s="159">
        <f>O266*H266</f>
        <v>0</v>
      </c>
      <c r="Q266" s="159">
        <v>5.1000000000000004E-4</v>
      </c>
      <c r="R266" s="159">
        <f>Q266*H266</f>
        <v>0.20910000000000001</v>
      </c>
      <c r="S266" s="159">
        <v>0</v>
      </c>
      <c r="T266" s="160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61" t="s">
        <v>134</v>
      </c>
      <c r="AT266" s="161" t="s">
        <v>138</v>
      </c>
      <c r="AU266" s="161" t="s">
        <v>89</v>
      </c>
      <c r="AY266" s="18" t="s">
        <v>135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8" t="s">
        <v>87</v>
      </c>
      <c r="BK266" s="162">
        <f>ROUND(I266*H266,2)</f>
        <v>0</v>
      </c>
      <c r="BL266" s="18" t="s">
        <v>134</v>
      </c>
      <c r="BM266" s="161" t="s">
        <v>965</v>
      </c>
    </row>
    <row r="267" spans="1:65" s="2" customFormat="1" ht="19.5">
      <c r="A267" s="33"/>
      <c r="B267" s="34"/>
      <c r="C267" s="33"/>
      <c r="D267" s="163" t="s">
        <v>143</v>
      </c>
      <c r="E267" s="33"/>
      <c r="F267" s="164" t="s">
        <v>551</v>
      </c>
      <c r="G267" s="33"/>
      <c r="H267" s="33"/>
      <c r="I267" s="165"/>
      <c r="J267" s="33"/>
      <c r="K267" s="33"/>
      <c r="L267" s="34"/>
      <c r="M267" s="166"/>
      <c r="N267" s="167"/>
      <c r="O267" s="59"/>
      <c r="P267" s="59"/>
      <c r="Q267" s="59"/>
      <c r="R267" s="59"/>
      <c r="S267" s="59"/>
      <c r="T267" s="60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8" t="s">
        <v>143</v>
      </c>
      <c r="AU267" s="18" t="s">
        <v>89</v>
      </c>
    </row>
    <row r="268" spans="1:65" s="13" customFormat="1" ht="11.25">
      <c r="B268" s="172"/>
      <c r="D268" s="163" t="s">
        <v>230</v>
      </c>
      <c r="E268" s="173" t="s">
        <v>1</v>
      </c>
      <c r="F268" s="174" t="s">
        <v>906</v>
      </c>
      <c r="H268" s="173" t="s">
        <v>1</v>
      </c>
      <c r="I268" s="175"/>
      <c r="L268" s="172"/>
      <c r="M268" s="176"/>
      <c r="N268" s="177"/>
      <c r="O268" s="177"/>
      <c r="P268" s="177"/>
      <c r="Q268" s="177"/>
      <c r="R268" s="177"/>
      <c r="S268" s="177"/>
      <c r="T268" s="178"/>
      <c r="AT268" s="173" t="s">
        <v>230</v>
      </c>
      <c r="AU268" s="173" t="s">
        <v>89</v>
      </c>
      <c r="AV268" s="13" t="s">
        <v>87</v>
      </c>
      <c r="AW268" s="13" t="s">
        <v>35</v>
      </c>
      <c r="AX268" s="13" t="s">
        <v>80</v>
      </c>
      <c r="AY268" s="173" t="s">
        <v>135</v>
      </c>
    </row>
    <row r="269" spans="1:65" s="14" customFormat="1" ht="11.25">
      <c r="B269" s="179"/>
      <c r="D269" s="163" t="s">
        <v>230</v>
      </c>
      <c r="E269" s="180" t="s">
        <v>1</v>
      </c>
      <c r="F269" s="181" t="s">
        <v>907</v>
      </c>
      <c r="H269" s="182">
        <v>410</v>
      </c>
      <c r="I269" s="183"/>
      <c r="L269" s="179"/>
      <c r="M269" s="184"/>
      <c r="N269" s="185"/>
      <c r="O269" s="185"/>
      <c r="P269" s="185"/>
      <c r="Q269" s="185"/>
      <c r="R269" s="185"/>
      <c r="S269" s="185"/>
      <c r="T269" s="186"/>
      <c r="AT269" s="180" t="s">
        <v>230</v>
      </c>
      <c r="AU269" s="180" t="s">
        <v>89</v>
      </c>
      <c r="AV269" s="14" t="s">
        <v>89</v>
      </c>
      <c r="AW269" s="14" t="s">
        <v>35</v>
      </c>
      <c r="AX269" s="14" t="s">
        <v>80</v>
      </c>
      <c r="AY269" s="180" t="s">
        <v>135</v>
      </c>
    </row>
    <row r="270" spans="1:65" s="15" customFormat="1" ht="11.25">
      <c r="B270" s="187"/>
      <c r="D270" s="163" t="s">
        <v>230</v>
      </c>
      <c r="E270" s="188" t="s">
        <v>1</v>
      </c>
      <c r="F270" s="189" t="s">
        <v>233</v>
      </c>
      <c r="H270" s="190">
        <v>410</v>
      </c>
      <c r="I270" s="191"/>
      <c r="L270" s="187"/>
      <c r="M270" s="192"/>
      <c r="N270" s="193"/>
      <c r="O270" s="193"/>
      <c r="P270" s="193"/>
      <c r="Q270" s="193"/>
      <c r="R270" s="193"/>
      <c r="S270" s="193"/>
      <c r="T270" s="194"/>
      <c r="AT270" s="188" t="s">
        <v>230</v>
      </c>
      <c r="AU270" s="188" t="s">
        <v>89</v>
      </c>
      <c r="AV270" s="15" t="s">
        <v>134</v>
      </c>
      <c r="AW270" s="15" t="s">
        <v>35</v>
      </c>
      <c r="AX270" s="15" t="s">
        <v>87</v>
      </c>
      <c r="AY270" s="188" t="s">
        <v>135</v>
      </c>
    </row>
    <row r="271" spans="1:65" s="2" customFormat="1" ht="33" customHeight="1">
      <c r="A271" s="33"/>
      <c r="B271" s="149"/>
      <c r="C271" s="150" t="s">
        <v>400</v>
      </c>
      <c r="D271" s="150" t="s">
        <v>138</v>
      </c>
      <c r="E271" s="151" t="s">
        <v>553</v>
      </c>
      <c r="F271" s="152" t="s">
        <v>554</v>
      </c>
      <c r="G271" s="153" t="s">
        <v>226</v>
      </c>
      <c r="H271" s="154">
        <v>410</v>
      </c>
      <c r="I271" s="155"/>
      <c r="J271" s="156">
        <f>ROUND(I271*H271,2)</f>
        <v>0</v>
      </c>
      <c r="K271" s="152" t="s">
        <v>227</v>
      </c>
      <c r="L271" s="34"/>
      <c r="M271" s="157" t="s">
        <v>1</v>
      </c>
      <c r="N271" s="158" t="s">
        <v>45</v>
      </c>
      <c r="O271" s="59"/>
      <c r="P271" s="159">
        <f>O271*H271</f>
        <v>0</v>
      </c>
      <c r="Q271" s="159">
        <v>0.10373</v>
      </c>
      <c r="R271" s="159">
        <f>Q271*H271</f>
        <v>42.529299999999999</v>
      </c>
      <c r="S271" s="159">
        <v>0</v>
      </c>
      <c r="T271" s="16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1" t="s">
        <v>134</v>
      </c>
      <c r="AT271" s="161" t="s">
        <v>138</v>
      </c>
      <c r="AU271" s="161" t="s">
        <v>89</v>
      </c>
      <c r="AY271" s="18" t="s">
        <v>135</v>
      </c>
      <c r="BE271" s="162">
        <f>IF(N271="základní",J271,0)</f>
        <v>0</v>
      </c>
      <c r="BF271" s="162">
        <f>IF(N271="snížená",J271,0)</f>
        <v>0</v>
      </c>
      <c r="BG271" s="162">
        <f>IF(N271="zákl. přenesená",J271,0)</f>
        <v>0</v>
      </c>
      <c r="BH271" s="162">
        <f>IF(N271="sníž. přenesená",J271,0)</f>
        <v>0</v>
      </c>
      <c r="BI271" s="162">
        <f>IF(N271="nulová",J271,0)</f>
        <v>0</v>
      </c>
      <c r="BJ271" s="18" t="s">
        <v>87</v>
      </c>
      <c r="BK271" s="162">
        <f>ROUND(I271*H271,2)</f>
        <v>0</v>
      </c>
      <c r="BL271" s="18" t="s">
        <v>134</v>
      </c>
      <c r="BM271" s="161" t="s">
        <v>966</v>
      </c>
    </row>
    <row r="272" spans="1:65" s="2" customFormat="1" ht="29.25">
      <c r="A272" s="33"/>
      <c r="B272" s="34"/>
      <c r="C272" s="33"/>
      <c r="D272" s="163" t="s">
        <v>143</v>
      </c>
      <c r="E272" s="33"/>
      <c r="F272" s="164" t="s">
        <v>556</v>
      </c>
      <c r="G272" s="33"/>
      <c r="H272" s="33"/>
      <c r="I272" s="165"/>
      <c r="J272" s="33"/>
      <c r="K272" s="33"/>
      <c r="L272" s="34"/>
      <c r="M272" s="166"/>
      <c r="N272" s="167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143</v>
      </c>
      <c r="AU272" s="18" t="s">
        <v>89</v>
      </c>
    </row>
    <row r="273" spans="1:65" s="13" customFormat="1" ht="11.25">
      <c r="B273" s="172"/>
      <c r="D273" s="163" t="s">
        <v>230</v>
      </c>
      <c r="E273" s="173" t="s">
        <v>1</v>
      </c>
      <c r="F273" s="174" t="s">
        <v>906</v>
      </c>
      <c r="H273" s="173" t="s">
        <v>1</v>
      </c>
      <c r="I273" s="175"/>
      <c r="L273" s="172"/>
      <c r="M273" s="176"/>
      <c r="N273" s="177"/>
      <c r="O273" s="177"/>
      <c r="P273" s="177"/>
      <c r="Q273" s="177"/>
      <c r="R273" s="177"/>
      <c r="S273" s="177"/>
      <c r="T273" s="178"/>
      <c r="AT273" s="173" t="s">
        <v>230</v>
      </c>
      <c r="AU273" s="173" t="s">
        <v>89</v>
      </c>
      <c r="AV273" s="13" t="s">
        <v>87</v>
      </c>
      <c r="AW273" s="13" t="s">
        <v>35</v>
      </c>
      <c r="AX273" s="13" t="s">
        <v>80</v>
      </c>
      <c r="AY273" s="173" t="s">
        <v>135</v>
      </c>
    </row>
    <row r="274" spans="1:65" s="14" customFormat="1" ht="11.25">
      <c r="B274" s="179"/>
      <c r="D274" s="163" t="s">
        <v>230</v>
      </c>
      <c r="E274" s="180" t="s">
        <v>1</v>
      </c>
      <c r="F274" s="181" t="s">
        <v>907</v>
      </c>
      <c r="H274" s="182">
        <v>410</v>
      </c>
      <c r="I274" s="183"/>
      <c r="L274" s="179"/>
      <c r="M274" s="184"/>
      <c r="N274" s="185"/>
      <c r="O274" s="185"/>
      <c r="P274" s="185"/>
      <c r="Q274" s="185"/>
      <c r="R274" s="185"/>
      <c r="S274" s="185"/>
      <c r="T274" s="186"/>
      <c r="AT274" s="180" t="s">
        <v>230</v>
      </c>
      <c r="AU274" s="180" t="s">
        <v>89</v>
      </c>
      <c r="AV274" s="14" t="s">
        <v>89</v>
      </c>
      <c r="AW274" s="14" t="s">
        <v>35</v>
      </c>
      <c r="AX274" s="14" t="s">
        <v>80</v>
      </c>
      <c r="AY274" s="180" t="s">
        <v>135</v>
      </c>
    </row>
    <row r="275" spans="1:65" s="15" customFormat="1" ht="11.25">
      <c r="B275" s="187"/>
      <c r="D275" s="163" t="s">
        <v>230</v>
      </c>
      <c r="E275" s="188" t="s">
        <v>1</v>
      </c>
      <c r="F275" s="189" t="s">
        <v>233</v>
      </c>
      <c r="H275" s="190">
        <v>410</v>
      </c>
      <c r="I275" s="191"/>
      <c r="L275" s="187"/>
      <c r="M275" s="192"/>
      <c r="N275" s="193"/>
      <c r="O275" s="193"/>
      <c r="P275" s="193"/>
      <c r="Q275" s="193"/>
      <c r="R275" s="193"/>
      <c r="S275" s="193"/>
      <c r="T275" s="194"/>
      <c r="AT275" s="188" t="s">
        <v>230</v>
      </c>
      <c r="AU275" s="188" t="s">
        <v>89</v>
      </c>
      <c r="AV275" s="15" t="s">
        <v>134</v>
      </c>
      <c r="AW275" s="15" t="s">
        <v>35</v>
      </c>
      <c r="AX275" s="15" t="s">
        <v>87</v>
      </c>
      <c r="AY275" s="188" t="s">
        <v>135</v>
      </c>
    </row>
    <row r="276" spans="1:65" s="2" customFormat="1" ht="24.2" customHeight="1">
      <c r="A276" s="33"/>
      <c r="B276" s="149"/>
      <c r="C276" s="150" t="s">
        <v>409</v>
      </c>
      <c r="D276" s="150" t="s">
        <v>138</v>
      </c>
      <c r="E276" s="151" t="s">
        <v>967</v>
      </c>
      <c r="F276" s="152" t="s">
        <v>968</v>
      </c>
      <c r="G276" s="153" t="s">
        <v>226</v>
      </c>
      <c r="H276" s="154">
        <v>12</v>
      </c>
      <c r="I276" s="155"/>
      <c r="J276" s="156">
        <f>ROUND(I276*H276,2)</f>
        <v>0</v>
      </c>
      <c r="K276" s="152" t="s">
        <v>227</v>
      </c>
      <c r="L276" s="34"/>
      <c r="M276" s="157" t="s">
        <v>1</v>
      </c>
      <c r="N276" s="158" t="s">
        <v>45</v>
      </c>
      <c r="O276" s="59"/>
      <c r="P276" s="159">
        <f>O276*H276</f>
        <v>0</v>
      </c>
      <c r="Q276" s="159">
        <v>9.8000000000000004E-2</v>
      </c>
      <c r="R276" s="159">
        <f>Q276*H276</f>
        <v>1.1760000000000002</v>
      </c>
      <c r="S276" s="159">
        <v>0</v>
      </c>
      <c r="T276" s="160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1" t="s">
        <v>134</v>
      </c>
      <c r="AT276" s="161" t="s">
        <v>138</v>
      </c>
      <c r="AU276" s="161" t="s">
        <v>89</v>
      </c>
      <c r="AY276" s="18" t="s">
        <v>135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8" t="s">
        <v>87</v>
      </c>
      <c r="BK276" s="162">
        <f>ROUND(I276*H276,2)</f>
        <v>0</v>
      </c>
      <c r="BL276" s="18" t="s">
        <v>134</v>
      </c>
      <c r="BM276" s="161" t="s">
        <v>969</v>
      </c>
    </row>
    <row r="277" spans="1:65" s="2" customFormat="1" ht="39">
      <c r="A277" s="33"/>
      <c r="B277" s="34"/>
      <c r="C277" s="33"/>
      <c r="D277" s="163" t="s">
        <v>143</v>
      </c>
      <c r="E277" s="33"/>
      <c r="F277" s="164" t="s">
        <v>970</v>
      </c>
      <c r="G277" s="33"/>
      <c r="H277" s="33"/>
      <c r="I277" s="165"/>
      <c r="J277" s="33"/>
      <c r="K277" s="33"/>
      <c r="L277" s="34"/>
      <c r="M277" s="166"/>
      <c r="N277" s="167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143</v>
      </c>
      <c r="AU277" s="18" t="s">
        <v>89</v>
      </c>
    </row>
    <row r="278" spans="1:65" s="13" customFormat="1" ht="11.25">
      <c r="B278" s="172"/>
      <c r="D278" s="163" t="s">
        <v>230</v>
      </c>
      <c r="E278" s="173" t="s">
        <v>1</v>
      </c>
      <c r="F278" s="174" t="s">
        <v>79</v>
      </c>
      <c r="H278" s="173" t="s">
        <v>1</v>
      </c>
      <c r="I278" s="175"/>
      <c r="L278" s="172"/>
      <c r="M278" s="176"/>
      <c r="N278" s="177"/>
      <c r="O278" s="177"/>
      <c r="P278" s="177"/>
      <c r="Q278" s="177"/>
      <c r="R278" s="177"/>
      <c r="S278" s="177"/>
      <c r="T278" s="178"/>
      <c r="AT278" s="173" t="s">
        <v>230</v>
      </c>
      <c r="AU278" s="173" t="s">
        <v>89</v>
      </c>
      <c r="AV278" s="13" t="s">
        <v>87</v>
      </c>
      <c r="AW278" s="13" t="s">
        <v>35</v>
      </c>
      <c r="AX278" s="13" t="s">
        <v>80</v>
      </c>
      <c r="AY278" s="173" t="s">
        <v>135</v>
      </c>
    </row>
    <row r="279" spans="1:65" s="14" customFormat="1" ht="11.25">
      <c r="B279" s="179"/>
      <c r="D279" s="163" t="s">
        <v>230</v>
      </c>
      <c r="E279" s="180" t="s">
        <v>1</v>
      </c>
      <c r="F279" s="181" t="s">
        <v>193</v>
      </c>
      <c r="H279" s="182">
        <v>12</v>
      </c>
      <c r="I279" s="183"/>
      <c r="L279" s="179"/>
      <c r="M279" s="184"/>
      <c r="N279" s="185"/>
      <c r="O279" s="185"/>
      <c r="P279" s="185"/>
      <c r="Q279" s="185"/>
      <c r="R279" s="185"/>
      <c r="S279" s="185"/>
      <c r="T279" s="186"/>
      <c r="AT279" s="180" t="s">
        <v>230</v>
      </c>
      <c r="AU279" s="180" t="s">
        <v>89</v>
      </c>
      <c r="AV279" s="14" t="s">
        <v>89</v>
      </c>
      <c r="AW279" s="14" t="s">
        <v>35</v>
      </c>
      <c r="AX279" s="14" t="s">
        <v>80</v>
      </c>
      <c r="AY279" s="180" t="s">
        <v>135</v>
      </c>
    </row>
    <row r="280" spans="1:65" s="15" customFormat="1" ht="11.25">
      <c r="B280" s="187"/>
      <c r="D280" s="163" t="s">
        <v>230</v>
      </c>
      <c r="E280" s="188" t="s">
        <v>1</v>
      </c>
      <c r="F280" s="189" t="s">
        <v>233</v>
      </c>
      <c r="H280" s="190">
        <v>12</v>
      </c>
      <c r="I280" s="191"/>
      <c r="L280" s="187"/>
      <c r="M280" s="192"/>
      <c r="N280" s="193"/>
      <c r="O280" s="193"/>
      <c r="P280" s="193"/>
      <c r="Q280" s="193"/>
      <c r="R280" s="193"/>
      <c r="S280" s="193"/>
      <c r="T280" s="194"/>
      <c r="AT280" s="188" t="s">
        <v>230</v>
      </c>
      <c r="AU280" s="188" t="s">
        <v>89</v>
      </c>
      <c r="AV280" s="15" t="s">
        <v>134</v>
      </c>
      <c r="AW280" s="15" t="s">
        <v>35</v>
      </c>
      <c r="AX280" s="15" t="s">
        <v>87</v>
      </c>
      <c r="AY280" s="188" t="s">
        <v>135</v>
      </c>
    </row>
    <row r="281" spans="1:65" s="2" customFormat="1" ht="16.5" customHeight="1">
      <c r="A281" s="33"/>
      <c r="B281" s="149"/>
      <c r="C281" s="195" t="s">
        <v>415</v>
      </c>
      <c r="D281" s="195" t="s">
        <v>331</v>
      </c>
      <c r="E281" s="196" t="s">
        <v>971</v>
      </c>
      <c r="F281" s="197" t="s">
        <v>972</v>
      </c>
      <c r="G281" s="198" t="s">
        <v>226</v>
      </c>
      <c r="H281" s="199">
        <v>12.731</v>
      </c>
      <c r="I281" s="200"/>
      <c r="J281" s="201">
        <f>ROUND(I281*H281,2)</f>
        <v>0</v>
      </c>
      <c r="K281" s="197" t="s">
        <v>227</v>
      </c>
      <c r="L281" s="202"/>
      <c r="M281" s="203" t="s">
        <v>1</v>
      </c>
      <c r="N281" s="204" t="s">
        <v>45</v>
      </c>
      <c r="O281" s="59"/>
      <c r="P281" s="159">
        <f>O281*H281</f>
        <v>0</v>
      </c>
      <c r="Q281" s="159">
        <v>2.7E-2</v>
      </c>
      <c r="R281" s="159">
        <f>Q281*H281</f>
        <v>0.34373700000000001</v>
      </c>
      <c r="S281" s="159">
        <v>0</v>
      </c>
      <c r="T281" s="160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161" t="s">
        <v>173</v>
      </c>
      <c r="AT281" s="161" t="s">
        <v>331</v>
      </c>
      <c r="AU281" s="161" t="s">
        <v>89</v>
      </c>
      <c r="AY281" s="18" t="s">
        <v>135</v>
      </c>
      <c r="BE281" s="162">
        <f>IF(N281="základní",J281,0)</f>
        <v>0</v>
      </c>
      <c r="BF281" s="162">
        <f>IF(N281="snížená",J281,0)</f>
        <v>0</v>
      </c>
      <c r="BG281" s="162">
        <f>IF(N281="zákl. přenesená",J281,0)</f>
        <v>0</v>
      </c>
      <c r="BH281" s="162">
        <f>IF(N281="sníž. přenesená",J281,0)</f>
        <v>0</v>
      </c>
      <c r="BI281" s="162">
        <f>IF(N281="nulová",J281,0)</f>
        <v>0</v>
      </c>
      <c r="BJ281" s="18" t="s">
        <v>87</v>
      </c>
      <c r="BK281" s="162">
        <f>ROUND(I281*H281,2)</f>
        <v>0</v>
      </c>
      <c r="BL281" s="18" t="s">
        <v>134</v>
      </c>
      <c r="BM281" s="161" t="s">
        <v>973</v>
      </c>
    </row>
    <row r="282" spans="1:65" s="2" customFormat="1" ht="11.25">
      <c r="A282" s="33"/>
      <c r="B282" s="34"/>
      <c r="C282" s="33"/>
      <c r="D282" s="163" t="s">
        <v>143</v>
      </c>
      <c r="E282" s="33"/>
      <c r="F282" s="164" t="s">
        <v>972</v>
      </c>
      <c r="G282" s="33"/>
      <c r="H282" s="33"/>
      <c r="I282" s="165"/>
      <c r="J282" s="33"/>
      <c r="K282" s="33"/>
      <c r="L282" s="34"/>
      <c r="M282" s="166"/>
      <c r="N282" s="167"/>
      <c r="O282" s="59"/>
      <c r="P282" s="59"/>
      <c r="Q282" s="59"/>
      <c r="R282" s="59"/>
      <c r="S282" s="59"/>
      <c r="T282" s="60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8" t="s">
        <v>143</v>
      </c>
      <c r="AU282" s="18" t="s">
        <v>89</v>
      </c>
    </row>
    <row r="283" spans="1:65" s="14" customFormat="1" ht="11.25">
      <c r="B283" s="179"/>
      <c r="D283" s="163" t="s">
        <v>230</v>
      </c>
      <c r="E283" s="180" t="s">
        <v>1</v>
      </c>
      <c r="F283" s="181" t="s">
        <v>974</v>
      </c>
      <c r="H283" s="182">
        <v>12.36</v>
      </c>
      <c r="I283" s="183"/>
      <c r="L283" s="179"/>
      <c r="M283" s="184"/>
      <c r="N283" s="185"/>
      <c r="O283" s="185"/>
      <c r="P283" s="185"/>
      <c r="Q283" s="185"/>
      <c r="R283" s="185"/>
      <c r="S283" s="185"/>
      <c r="T283" s="186"/>
      <c r="AT283" s="180" t="s">
        <v>230</v>
      </c>
      <c r="AU283" s="180" t="s">
        <v>89</v>
      </c>
      <c r="AV283" s="14" t="s">
        <v>89</v>
      </c>
      <c r="AW283" s="14" t="s">
        <v>35</v>
      </c>
      <c r="AX283" s="14" t="s">
        <v>80</v>
      </c>
      <c r="AY283" s="180" t="s">
        <v>135</v>
      </c>
    </row>
    <row r="284" spans="1:65" s="15" customFormat="1" ht="11.25">
      <c r="B284" s="187"/>
      <c r="D284" s="163" t="s">
        <v>230</v>
      </c>
      <c r="E284" s="188" t="s">
        <v>1</v>
      </c>
      <c r="F284" s="189" t="s">
        <v>233</v>
      </c>
      <c r="H284" s="190">
        <v>12.36</v>
      </c>
      <c r="I284" s="191"/>
      <c r="L284" s="187"/>
      <c r="M284" s="192"/>
      <c r="N284" s="193"/>
      <c r="O284" s="193"/>
      <c r="P284" s="193"/>
      <c r="Q284" s="193"/>
      <c r="R284" s="193"/>
      <c r="S284" s="193"/>
      <c r="T284" s="194"/>
      <c r="AT284" s="188" t="s">
        <v>230</v>
      </c>
      <c r="AU284" s="188" t="s">
        <v>89</v>
      </c>
      <c r="AV284" s="15" t="s">
        <v>134</v>
      </c>
      <c r="AW284" s="15" t="s">
        <v>35</v>
      </c>
      <c r="AX284" s="15" t="s">
        <v>87</v>
      </c>
      <c r="AY284" s="188" t="s">
        <v>135</v>
      </c>
    </row>
    <row r="285" spans="1:65" s="14" customFormat="1" ht="11.25">
      <c r="B285" s="179"/>
      <c r="D285" s="163" t="s">
        <v>230</v>
      </c>
      <c r="F285" s="181" t="s">
        <v>975</v>
      </c>
      <c r="H285" s="182">
        <v>12.731</v>
      </c>
      <c r="I285" s="183"/>
      <c r="L285" s="179"/>
      <c r="M285" s="184"/>
      <c r="N285" s="185"/>
      <c r="O285" s="185"/>
      <c r="P285" s="185"/>
      <c r="Q285" s="185"/>
      <c r="R285" s="185"/>
      <c r="S285" s="185"/>
      <c r="T285" s="186"/>
      <c r="AT285" s="180" t="s">
        <v>230</v>
      </c>
      <c r="AU285" s="180" t="s">
        <v>89</v>
      </c>
      <c r="AV285" s="14" t="s">
        <v>89</v>
      </c>
      <c r="AW285" s="14" t="s">
        <v>3</v>
      </c>
      <c r="AX285" s="14" t="s">
        <v>87</v>
      </c>
      <c r="AY285" s="180" t="s">
        <v>135</v>
      </c>
    </row>
    <row r="286" spans="1:65" s="2" customFormat="1" ht="33" customHeight="1">
      <c r="A286" s="33"/>
      <c r="B286" s="149"/>
      <c r="C286" s="150" t="s">
        <v>424</v>
      </c>
      <c r="D286" s="150" t="s">
        <v>138</v>
      </c>
      <c r="E286" s="151" t="s">
        <v>976</v>
      </c>
      <c r="F286" s="152" t="s">
        <v>977</v>
      </c>
      <c r="G286" s="153" t="s">
        <v>226</v>
      </c>
      <c r="H286" s="154">
        <v>40</v>
      </c>
      <c r="I286" s="155"/>
      <c r="J286" s="156">
        <f>ROUND(I286*H286,2)</f>
        <v>0</v>
      </c>
      <c r="K286" s="152" t="s">
        <v>227</v>
      </c>
      <c r="L286" s="34"/>
      <c r="M286" s="157" t="s">
        <v>1</v>
      </c>
      <c r="N286" s="158" t="s">
        <v>45</v>
      </c>
      <c r="O286" s="59"/>
      <c r="P286" s="159">
        <f>O286*H286</f>
        <v>0</v>
      </c>
      <c r="Q286" s="159">
        <v>0.10100000000000001</v>
      </c>
      <c r="R286" s="159">
        <f>Q286*H286</f>
        <v>4.04</v>
      </c>
      <c r="S286" s="159">
        <v>0</v>
      </c>
      <c r="T286" s="16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1" t="s">
        <v>134</v>
      </c>
      <c r="AT286" s="161" t="s">
        <v>138</v>
      </c>
      <c r="AU286" s="161" t="s">
        <v>89</v>
      </c>
      <c r="AY286" s="18" t="s">
        <v>135</v>
      </c>
      <c r="BE286" s="162">
        <f>IF(N286="základní",J286,0)</f>
        <v>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18" t="s">
        <v>87</v>
      </c>
      <c r="BK286" s="162">
        <f>ROUND(I286*H286,2)</f>
        <v>0</v>
      </c>
      <c r="BL286" s="18" t="s">
        <v>134</v>
      </c>
      <c r="BM286" s="161" t="s">
        <v>978</v>
      </c>
    </row>
    <row r="287" spans="1:65" s="2" customFormat="1" ht="48.75">
      <c r="A287" s="33"/>
      <c r="B287" s="34"/>
      <c r="C287" s="33"/>
      <c r="D287" s="163" t="s">
        <v>143</v>
      </c>
      <c r="E287" s="33"/>
      <c r="F287" s="164" t="s">
        <v>979</v>
      </c>
      <c r="G287" s="33"/>
      <c r="H287" s="33"/>
      <c r="I287" s="165"/>
      <c r="J287" s="33"/>
      <c r="K287" s="33"/>
      <c r="L287" s="34"/>
      <c r="M287" s="166"/>
      <c r="N287" s="167"/>
      <c r="O287" s="59"/>
      <c r="P287" s="59"/>
      <c r="Q287" s="59"/>
      <c r="R287" s="59"/>
      <c r="S287" s="59"/>
      <c r="T287" s="60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143</v>
      </c>
      <c r="AU287" s="18" t="s">
        <v>89</v>
      </c>
    </row>
    <row r="288" spans="1:65" s="13" customFormat="1" ht="11.25">
      <c r="B288" s="172"/>
      <c r="D288" s="163" t="s">
        <v>230</v>
      </c>
      <c r="E288" s="173" t="s">
        <v>1</v>
      </c>
      <c r="F288" s="174" t="s">
        <v>905</v>
      </c>
      <c r="H288" s="173" t="s">
        <v>1</v>
      </c>
      <c r="I288" s="175"/>
      <c r="L288" s="172"/>
      <c r="M288" s="176"/>
      <c r="N288" s="177"/>
      <c r="O288" s="177"/>
      <c r="P288" s="177"/>
      <c r="Q288" s="177"/>
      <c r="R288" s="177"/>
      <c r="S288" s="177"/>
      <c r="T288" s="178"/>
      <c r="AT288" s="173" t="s">
        <v>230</v>
      </c>
      <c r="AU288" s="173" t="s">
        <v>89</v>
      </c>
      <c r="AV288" s="13" t="s">
        <v>87</v>
      </c>
      <c r="AW288" s="13" t="s">
        <v>35</v>
      </c>
      <c r="AX288" s="13" t="s">
        <v>80</v>
      </c>
      <c r="AY288" s="173" t="s">
        <v>135</v>
      </c>
    </row>
    <row r="289" spans="1:65" s="14" customFormat="1" ht="11.25">
      <c r="B289" s="179"/>
      <c r="D289" s="163" t="s">
        <v>230</v>
      </c>
      <c r="E289" s="180" t="s">
        <v>1</v>
      </c>
      <c r="F289" s="181" t="s">
        <v>463</v>
      </c>
      <c r="H289" s="182">
        <v>40</v>
      </c>
      <c r="I289" s="183"/>
      <c r="L289" s="179"/>
      <c r="M289" s="184"/>
      <c r="N289" s="185"/>
      <c r="O289" s="185"/>
      <c r="P289" s="185"/>
      <c r="Q289" s="185"/>
      <c r="R289" s="185"/>
      <c r="S289" s="185"/>
      <c r="T289" s="186"/>
      <c r="AT289" s="180" t="s">
        <v>230</v>
      </c>
      <c r="AU289" s="180" t="s">
        <v>89</v>
      </c>
      <c r="AV289" s="14" t="s">
        <v>89</v>
      </c>
      <c r="AW289" s="14" t="s">
        <v>35</v>
      </c>
      <c r="AX289" s="14" t="s">
        <v>80</v>
      </c>
      <c r="AY289" s="180" t="s">
        <v>135</v>
      </c>
    </row>
    <row r="290" spans="1:65" s="15" customFormat="1" ht="11.25">
      <c r="B290" s="187"/>
      <c r="D290" s="163" t="s">
        <v>230</v>
      </c>
      <c r="E290" s="188" t="s">
        <v>1</v>
      </c>
      <c r="F290" s="189" t="s">
        <v>233</v>
      </c>
      <c r="H290" s="190">
        <v>40</v>
      </c>
      <c r="I290" s="191"/>
      <c r="L290" s="187"/>
      <c r="M290" s="192"/>
      <c r="N290" s="193"/>
      <c r="O290" s="193"/>
      <c r="P290" s="193"/>
      <c r="Q290" s="193"/>
      <c r="R290" s="193"/>
      <c r="S290" s="193"/>
      <c r="T290" s="194"/>
      <c r="AT290" s="188" t="s">
        <v>230</v>
      </c>
      <c r="AU290" s="188" t="s">
        <v>89</v>
      </c>
      <c r="AV290" s="15" t="s">
        <v>134</v>
      </c>
      <c r="AW290" s="15" t="s">
        <v>35</v>
      </c>
      <c r="AX290" s="15" t="s">
        <v>87</v>
      </c>
      <c r="AY290" s="188" t="s">
        <v>135</v>
      </c>
    </row>
    <row r="291" spans="1:65" s="2" customFormat="1" ht="16.5" customHeight="1">
      <c r="A291" s="33"/>
      <c r="B291" s="149"/>
      <c r="C291" s="195" t="s">
        <v>428</v>
      </c>
      <c r="D291" s="195" t="s">
        <v>331</v>
      </c>
      <c r="E291" s="196" t="s">
        <v>980</v>
      </c>
      <c r="F291" s="197" t="s">
        <v>981</v>
      </c>
      <c r="G291" s="198" t="s">
        <v>226</v>
      </c>
      <c r="H291" s="199">
        <v>40.799999999999997</v>
      </c>
      <c r="I291" s="200"/>
      <c r="J291" s="201">
        <f>ROUND(I291*H291,2)</f>
        <v>0</v>
      </c>
      <c r="K291" s="197" t="s">
        <v>1</v>
      </c>
      <c r="L291" s="202"/>
      <c r="M291" s="203" t="s">
        <v>1</v>
      </c>
      <c r="N291" s="204" t="s">
        <v>45</v>
      </c>
      <c r="O291" s="59"/>
      <c r="P291" s="159">
        <f>O291*H291</f>
        <v>0</v>
      </c>
      <c r="Q291" s="159">
        <v>0.108</v>
      </c>
      <c r="R291" s="159">
        <f>Q291*H291</f>
        <v>4.4063999999999997</v>
      </c>
      <c r="S291" s="159">
        <v>0</v>
      </c>
      <c r="T291" s="160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1" t="s">
        <v>173</v>
      </c>
      <c r="AT291" s="161" t="s">
        <v>331</v>
      </c>
      <c r="AU291" s="161" t="s">
        <v>89</v>
      </c>
      <c r="AY291" s="18" t="s">
        <v>135</v>
      </c>
      <c r="BE291" s="162">
        <f>IF(N291="základní",J291,0)</f>
        <v>0</v>
      </c>
      <c r="BF291" s="162">
        <f>IF(N291="snížená",J291,0)</f>
        <v>0</v>
      </c>
      <c r="BG291" s="162">
        <f>IF(N291="zákl. přenesená",J291,0)</f>
        <v>0</v>
      </c>
      <c r="BH291" s="162">
        <f>IF(N291="sníž. přenesená",J291,0)</f>
        <v>0</v>
      </c>
      <c r="BI291" s="162">
        <f>IF(N291="nulová",J291,0)</f>
        <v>0</v>
      </c>
      <c r="BJ291" s="18" t="s">
        <v>87</v>
      </c>
      <c r="BK291" s="162">
        <f>ROUND(I291*H291,2)</f>
        <v>0</v>
      </c>
      <c r="BL291" s="18" t="s">
        <v>134</v>
      </c>
      <c r="BM291" s="161" t="s">
        <v>982</v>
      </c>
    </row>
    <row r="292" spans="1:65" s="2" customFormat="1" ht="11.25">
      <c r="A292" s="33"/>
      <c r="B292" s="34"/>
      <c r="C292" s="33"/>
      <c r="D292" s="163" t="s">
        <v>143</v>
      </c>
      <c r="E292" s="33"/>
      <c r="F292" s="164" t="s">
        <v>981</v>
      </c>
      <c r="G292" s="33"/>
      <c r="H292" s="33"/>
      <c r="I292" s="165"/>
      <c r="J292" s="33"/>
      <c r="K292" s="33"/>
      <c r="L292" s="34"/>
      <c r="M292" s="166"/>
      <c r="N292" s="167"/>
      <c r="O292" s="59"/>
      <c r="P292" s="59"/>
      <c r="Q292" s="59"/>
      <c r="R292" s="59"/>
      <c r="S292" s="59"/>
      <c r="T292" s="60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143</v>
      </c>
      <c r="AU292" s="18" t="s">
        <v>89</v>
      </c>
    </row>
    <row r="293" spans="1:65" s="14" customFormat="1" ht="11.25">
      <c r="B293" s="179"/>
      <c r="D293" s="163" t="s">
        <v>230</v>
      </c>
      <c r="E293" s="180" t="s">
        <v>1</v>
      </c>
      <c r="F293" s="181" t="s">
        <v>983</v>
      </c>
      <c r="H293" s="182">
        <v>40.799999999999997</v>
      </c>
      <c r="I293" s="183"/>
      <c r="L293" s="179"/>
      <c r="M293" s="184"/>
      <c r="N293" s="185"/>
      <c r="O293" s="185"/>
      <c r="P293" s="185"/>
      <c r="Q293" s="185"/>
      <c r="R293" s="185"/>
      <c r="S293" s="185"/>
      <c r="T293" s="186"/>
      <c r="AT293" s="180" t="s">
        <v>230</v>
      </c>
      <c r="AU293" s="180" t="s">
        <v>89</v>
      </c>
      <c r="AV293" s="14" t="s">
        <v>89</v>
      </c>
      <c r="AW293" s="14" t="s">
        <v>35</v>
      </c>
      <c r="AX293" s="14" t="s">
        <v>80</v>
      </c>
      <c r="AY293" s="180" t="s">
        <v>135</v>
      </c>
    </row>
    <row r="294" spans="1:65" s="15" customFormat="1" ht="11.25">
      <c r="B294" s="187"/>
      <c r="D294" s="163" t="s">
        <v>230</v>
      </c>
      <c r="E294" s="188" t="s">
        <v>1</v>
      </c>
      <c r="F294" s="189" t="s">
        <v>233</v>
      </c>
      <c r="H294" s="190">
        <v>40.799999999999997</v>
      </c>
      <c r="I294" s="191"/>
      <c r="L294" s="187"/>
      <c r="M294" s="192"/>
      <c r="N294" s="193"/>
      <c r="O294" s="193"/>
      <c r="P294" s="193"/>
      <c r="Q294" s="193"/>
      <c r="R294" s="193"/>
      <c r="S294" s="193"/>
      <c r="T294" s="194"/>
      <c r="AT294" s="188" t="s">
        <v>230</v>
      </c>
      <c r="AU294" s="188" t="s">
        <v>89</v>
      </c>
      <c r="AV294" s="15" t="s">
        <v>134</v>
      </c>
      <c r="AW294" s="15" t="s">
        <v>35</v>
      </c>
      <c r="AX294" s="15" t="s">
        <v>87</v>
      </c>
      <c r="AY294" s="188" t="s">
        <v>135</v>
      </c>
    </row>
    <row r="295" spans="1:65" s="2" customFormat="1" ht="16.5" customHeight="1">
      <c r="A295" s="33"/>
      <c r="B295" s="149"/>
      <c r="C295" s="150" t="s">
        <v>432</v>
      </c>
      <c r="D295" s="150" t="s">
        <v>138</v>
      </c>
      <c r="E295" s="151" t="s">
        <v>984</v>
      </c>
      <c r="F295" s="152" t="s">
        <v>985</v>
      </c>
      <c r="G295" s="153" t="s">
        <v>379</v>
      </c>
      <c r="H295" s="154">
        <v>40</v>
      </c>
      <c r="I295" s="155"/>
      <c r="J295" s="156">
        <f>ROUND(I295*H295,2)</f>
        <v>0</v>
      </c>
      <c r="K295" s="152" t="s">
        <v>227</v>
      </c>
      <c r="L295" s="34"/>
      <c r="M295" s="157" t="s">
        <v>1</v>
      </c>
      <c r="N295" s="158" t="s">
        <v>45</v>
      </c>
      <c r="O295" s="59"/>
      <c r="P295" s="159">
        <f>O295*H295</f>
        <v>0</v>
      </c>
      <c r="Q295" s="159">
        <v>3.5999999999999999E-3</v>
      </c>
      <c r="R295" s="159">
        <f>Q295*H295</f>
        <v>0.14399999999999999</v>
      </c>
      <c r="S295" s="159">
        <v>0</v>
      </c>
      <c r="T295" s="160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1" t="s">
        <v>134</v>
      </c>
      <c r="AT295" s="161" t="s">
        <v>138</v>
      </c>
      <c r="AU295" s="161" t="s">
        <v>89</v>
      </c>
      <c r="AY295" s="18" t="s">
        <v>135</v>
      </c>
      <c r="BE295" s="162">
        <f>IF(N295="základní",J295,0)</f>
        <v>0</v>
      </c>
      <c r="BF295" s="162">
        <f>IF(N295="snížená",J295,0)</f>
        <v>0</v>
      </c>
      <c r="BG295" s="162">
        <f>IF(N295="zákl. přenesená",J295,0)</f>
        <v>0</v>
      </c>
      <c r="BH295" s="162">
        <f>IF(N295="sníž. přenesená",J295,0)</f>
        <v>0</v>
      </c>
      <c r="BI295" s="162">
        <f>IF(N295="nulová",J295,0)</f>
        <v>0</v>
      </c>
      <c r="BJ295" s="18" t="s">
        <v>87</v>
      </c>
      <c r="BK295" s="162">
        <f>ROUND(I295*H295,2)</f>
        <v>0</v>
      </c>
      <c r="BL295" s="18" t="s">
        <v>134</v>
      </c>
      <c r="BM295" s="161" t="s">
        <v>986</v>
      </c>
    </row>
    <row r="296" spans="1:65" s="2" customFormat="1" ht="11.25">
      <c r="A296" s="33"/>
      <c r="B296" s="34"/>
      <c r="C296" s="33"/>
      <c r="D296" s="163" t="s">
        <v>143</v>
      </c>
      <c r="E296" s="33"/>
      <c r="F296" s="164" t="s">
        <v>987</v>
      </c>
      <c r="G296" s="33"/>
      <c r="H296" s="33"/>
      <c r="I296" s="165"/>
      <c r="J296" s="33"/>
      <c r="K296" s="33"/>
      <c r="L296" s="34"/>
      <c r="M296" s="166"/>
      <c r="N296" s="167"/>
      <c r="O296" s="59"/>
      <c r="P296" s="59"/>
      <c r="Q296" s="59"/>
      <c r="R296" s="59"/>
      <c r="S296" s="59"/>
      <c r="T296" s="60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8" t="s">
        <v>143</v>
      </c>
      <c r="AU296" s="18" t="s">
        <v>89</v>
      </c>
    </row>
    <row r="297" spans="1:65" s="13" customFormat="1" ht="11.25">
      <c r="B297" s="172"/>
      <c r="D297" s="163" t="s">
        <v>230</v>
      </c>
      <c r="E297" s="173" t="s">
        <v>1</v>
      </c>
      <c r="F297" s="174" t="s">
        <v>630</v>
      </c>
      <c r="H297" s="173" t="s">
        <v>1</v>
      </c>
      <c r="I297" s="175"/>
      <c r="L297" s="172"/>
      <c r="M297" s="176"/>
      <c r="N297" s="177"/>
      <c r="O297" s="177"/>
      <c r="P297" s="177"/>
      <c r="Q297" s="177"/>
      <c r="R297" s="177"/>
      <c r="S297" s="177"/>
      <c r="T297" s="178"/>
      <c r="AT297" s="173" t="s">
        <v>230</v>
      </c>
      <c r="AU297" s="173" t="s">
        <v>89</v>
      </c>
      <c r="AV297" s="13" t="s">
        <v>87</v>
      </c>
      <c r="AW297" s="13" t="s">
        <v>35</v>
      </c>
      <c r="AX297" s="13" t="s">
        <v>80</v>
      </c>
      <c r="AY297" s="173" t="s">
        <v>135</v>
      </c>
    </row>
    <row r="298" spans="1:65" s="14" customFormat="1" ht="11.25">
      <c r="B298" s="179"/>
      <c r="D298" s="163" t="s">
        <v>230</v>
      </c>
      <c r="E298" s="180" t="s">
        <v>1</v>
      </c>
      <c r="F298" s="181" t="s">
        <v>988</v>
      </c>
      <c r="H298" s="182">
        <v>40</v>
      </c>
      <c r="I298" s="183"/>
      <c r="L298" s="179"/>
      <c r="M298" s="184"/>
      <c r="N298" s="185"/>
      <c r="O298" s="185"/>
      <c r="P298" s="185"/>
      <c r="Q298" s="185"/>
      <c r="R298" s="185"/>
      <c r="S298" s="185"/>
      <c r="T298" s="186"/>
      <c r="AT298" s="180" t="s">
        <v>230</v>
      </c>
      <c r="AU298" s="180" t="s">
        <v>89</v>
      </c>
      <c r="AV298" s="14" t="s">
        <v>89</v>
      </c>
      <c r="AW298" s="14" t="s">
        <v>35</v>
      </c>
      <c r="AX298" s="14" t="s">
        <v>80</v>
      </c>
      <c r="AY298" s="180" t="s">
        <v>135</v>
      </c>
    </row>
    <row r="299" spans="1:65" s="15" customFormat="1" ht="11.25">
      <c r="B299" s="187"/>
      <c r="D299" s="163" t="s">
        <v>230</v>
      </c>
      <c r="E299" s="188" t="s">
        <v>1</v>
      </c>
      <c r="F299" s="189" t="s">
        <v>233</v>
      </c>
      <c r="H299" s="190">
        <v>40</v>
      </c>
      <c r="I299" s="191"/>
      <c r="L299" s="187"/>
      <c r="M299" s="192"/>
      <c r="N299" s="193"/>
      <c r="O299" s="193"/>
      <c r="P299" s="193"/>
      <c r="Q299" s="193"/>
      <c r="R299" s="193"/>
      <c r="S299" s="193"/>
      <c r="T299" s="194"/>
      <c r="AT299" s="188" t="s">
        <v>230</v>
      </c>
      <c r="AU299" s="188" t="s">
        <v>89</v>
      </c>
      <c r="AV299" s="15" t="s">
        <v>134</v>
      </c>
      <c r="AW299" s="15" t="s">
        <v>35</v>
      </c>
      <c r="AX299" s="15" t="s">
        <v>87</v>
      </c>
      <c r="AY299" s="188" t="s">
        <v>135</v>
      </c>
    </row>
    <row r="300" spans="1:65" s="12" customFormat="1" ht="22.9" customHeight="1">
      <c r="B300" s="136"/>
      <c r="D300" s="137" t="s">
        <v>79</v>
      </c>
      <c r="E300" s="147" t="s">
        <v>178</v>
      </c>
      <c r="F300" s="147" t="s">
        <v>612</v>
      </c>
      <c r="I300" s="139"/>
      <c r="J300" s="148">
        <f>BK300</f>
        <v>0</v>
      </c>
      <c r="L300" s="136"/>
      <c r="M300" s="141"/>
      <c r="N300" s="142"/>
      <c r="O300" s="142"/>
      <c r="P300" s="143">
        <f>SUM(P301:P335)</f>
        <v>0</v>
      </c>
      <c r="Q300" s="142"/>
      <c r="R300" s="143">
        <f>SUM(R301:R335)</f>
        <v>54.502403199999996</v>
      </c>
      <c r="S300" s="142"/>
      <c r="T300" s="144">
        <f>SUM(T301:T335)</f>
        <v>0</v>
      </c>
      <c r="AR300" s="137" t="s">
        <v>87</v>
      </c>
      <c r="AT300" s="145" t="s">
        <v>79</v>
      </c>
      <c r="AU300" s="145" t="s">
        <v>87</v>
      </c>
      <c r="AY300" s="137" t="s">
        <v>135</v>
      </c>
      <c r="BK300" s="146">
        <f>SUM(BK301:BK335)</f>
        <v>0</v>
      </c>
    </row>
    <row r="301" spans="1:65" s="2" customFormat="1" ht="33" customHeight="1">
      <c r="A301" s="33"/>
      <c r="B301" s="149"/>
      <c r="C301" s="150" t="s">
        <v>436</v>
      </c>
      <c r="D301" s="150" t="s">
        <v>138</v>
      </c>
      <c r="E301" s="151" t="s">
        <v>989</v>
      </c>
      <c r="F301" s="152" t="s">
        <v>990</v>
      </c>
      <c r="G301" s="153" t="s">
        <v>379</v>
      </c>
      <c r="H301" s="154">
        <v>15</v>
      </c>
      <c r="I301" s="155"/>
      <c r="J301" s="156">
        <f>ROUND(I301*H301,2)</f>
        <v>0</v>
      </c>
      <c r="K301" s="152" t="s">
        <v>227</v>
      </c>
      <c r="L301" s="34"/>
      <c r="M301" s="157" t="s">
        <v>1</v>
      </c>
      <c r="N301" s="158" t="s">
        <v>45</v>
      </c>
      <c r="O301" s="59"/>
      <c r="P301" s="159">
        <f>O301*H301</f>
        <v>0</v>
      </c>
      <c r="Q301" s="159">
        <v>8.0879999999999994E-2</v>
      </c>
      <c r="R301" s="159">
        <f>Q301*H301</f>
        <v>1.2131999999999998</v>
      </c>
      <c r="S301" s="159">
        <v>0</v>
      </c>
      <c r="T301" s="160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61" t="s">
        <v>134</v>
      </c>
      <c r="AT301" s="161" t="s">
        <v>138</v>
      </c>
      <c r="AU301" s="161" t="s">
        <v>89</v>
      </c>
      <c r="AY301" s="18" t="s">
        <v>135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18" t="s">
        <v>87</v>
      </c>
      <c r="BK301" s="162">
        <f>ROUND(I301*H301,2)</f>
        <v>0</v>
      </c>
      <c r="BL301" s="18" t="s">
        <v>134</v>
      </c>
      <c r="BM301" s="161" t="s">
        <v>991</v>
      </c>
    </row>
    <row r="302" spans="1:65" s="2" customFormat="1" ht="39">
      <c r="A302" s="33"/>
      <c r="B302" s="34"/>
      <c r="C302" s="33"/>
      <c r="D302" s="163" t="s">
        <v>143</v>
      </c>
      <c r="E302" s="33"/>
      <c r="F302" s="164" t="s">
        <v>992</v>
      </c>
      <c r="G302" s="33"/>
      <c r="H302" s="33"/>
      <c r="I302" s="165"/>
      <c r="J302" s="33"/>
      <c r="K302" s="33"/>
      <c r="L302" s="34"/>
      <c r="M302" s="166"/>
      <c r="N302" s="167"/>
      <c r="O302" s="59"/>
      <c r="P302" s="59"/>
      <c r="Q302" s="59"/>
      <c r="R302" s="59"/>
      <c r="S302" s="59"/>
      <c r="T302" s="60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8" t="s">
        <v>143</v>
      </c>
      <c r="AU302" s="18" t="s">
        <v>89</v>
      </c>
    </row>
    <row r="303" spans="1:65" s="13" customFormat="1" ht="11.25">
      <c r="B303" s="172"/>
      <c r="D303" s="163" t="s">
        <v>230</v>
      </c>
      <c r="E303" s="173" t="s">
        <v>1</v>
      </c>
      <c r="F303" s="174" t="s">
        <v>910</v>
      </c>
      <c r="H303" s="173" t="s">
        <v>1</v>
      </c>
      <c r="I303" s="175"/>
      <c r="L303" s="172"/>
      <c r="M303" s="176"/>
      <c r="N303" s="177"/>
      <c r="O303" s="177"/>
      <c r="P303" s="177"/>
      <c r="Q303" s="177"/>
      <c r="R303" s="177"/>
      <c r="S303" s="177"/>
      <c r="T303" s="178"/>
      <c r="AT303" s="173" t="s">
        <v>230</v>
      </c>
      <c r="AU303" s="173" t="s">
        <v>89</v>
      </c>
      <c r="AV303" s="13" t="s">
        <v>87</v>
      </c>
      <c r="AW303" s="13" t="s">
        <v>35</v>
      </c>
      <c r="AX303" s="13" t="s">
        <v>80</v>
      </c>
      <c r="AY303" s="173" t="s">
        <v>135</v>
      </c>
    </row>
    <row r="304" spans="1:65" s="14" customFormat="1" ht="11.25">
      <c r="B304" s="179"/>
      <c r="D304" s="163" t="s">
        <v>230</v>
      </c>
      <c r="E304" s="180" t="s">
        <v>1</v>
      </c>
      <c r="F304" s="181" t="s">
        <v>8</v>
      </c>
      <c r="H304" s="182">
        <v>15</v>
      </c>
      <c r="I304" s="183"/>
      <c r="L304" s="179"/>
      <c r="M304" s="184"/>
      <c r="N304" s="185"/>
      <c r="O304" s="185"/>
      <c r="P304" s="185"/>
      <c r="Q304" s="185"/>
      <c r="R304" s="185"/>
      <c r="S304" s="185"/>
      <c r="T304" s="186"/>
      <c r="AT304" s="180" t="s">
        <v>230</v>
      </c>
      <c r="AU304" s="180" t="s">
        <v>89</v>
      </c>
      <c r="AV304" s="14" t="s">
        <v>89</v>
      </c>
      <c r="AW304" s="14" t="s">
        <v>35</v>
      </c>
      <c r="AX304" s="14" t="s">
        <v>80</v>
      </c>
      <c r="AY304" s="180" t="s">
        <v>135</v>
      </c>
    </row>
    <row r="305" spans="1:65" s="15" customFormat="1" ht="11.25">
      <c r="B305" s="187"/>
      <c r="D305" s="163" t="s">
        <v>230</v>
      </c>
      <c r="E305" s="188" t="s">
        <v>1</v>
      </c>
      <c r="F305" s="189" t="s">
        <v>233</v>
      </c>
      <c r="H305" s="190">
        <v>15</v>
      </c>
      <c r="I305" s="191"/>
      <c r="L305" s="187"/>
      <c r="M305" s="192"/>
      <c r="N305" s="193"/>
      <c r="O305" s="193"/>
      <c r="P305" s="193"/>
      <c r="Q305" s="193"/>
      <c r="R305" s="193"/>
      <c r="S305" s="193"/>
      <c r="T305" s="194"/>
      <c r="AT305" s="188" t="s">
        <v>230</v>
      </c>
      <c r="AU305" s="188" t="s">
        <v>89</v>
      </c>
      <c r="AV305" s="15" t="s">
        <v>134</v>
      </c>
      <c r="AW305" s="15" t="s">
        <v>35</v>
      </c>
      <c r="AX305" s="15" t="s">
        <v>87</v>
      </c>
      <c r="AY305" s="188" t="s">
        <v>135</v>
      </c>
    </row>
    <row r="306" spans="1:65" s="2" customFormat="1" ht="16.5" customHeight="1">
      <c r="A306" s="33"/>
      <c r="B306" s="149"/>
      <c r="C306" s="195" t="s">
        <v>443</v>
      </c>
      <c r="D306" s="195" t="s">
        <v>331</v>
      </c>
      <c r="E306" s="196" t="s">
        <v>993</v>
      </c>
      <c r="F306" s="197" t="s">
        <v>994</v>
      </c>
      <c r="G306" s="198" t="s">
        <v>379</v>
      </c>
      <c r="H306" s="199">
        <v>15.45</v>
      </c>
      <c r="I306" s="200"/>
      <c r="J306" s="201">
        <f>ROUND(I306*H306,2)</f>
        <v>0</v>
      </c>
      <c r="K306" s="197" t="s">
        <v>227</v>
      </c>
      <c r="L306" s="202"/>
      <c r="M306" s="203" t="s">
        <v>1</v>
      </c>
      <c r="N306" s="204" t="s">
        <v>45</v>
      </c>
      <c r="O306" s="59"/>
      <c r="P306" s="159">
        <f>O306*H306</f>
        <v>0</v>
      </c>
      <c r="Q306" s="159">
        <v>4.5999999999999999E-2</v>
      </c>
      <c r="R306" s="159">
        <f>Q306*H306</f>
        <v>0.7107</v>
      </c>
      <c r="S306" s="159">
        <v>0</v>
      </c>
      <c r="T306" s="160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1" t="s">
        <v>173</v>
      </c>
      <c r="AT306" s="161" t="s">
        <v>331</v>
      </c>
      <c r="AU306" s="161" t="s">
        <v>89</v>
      </c>
      <c r="AY306" s="18" t="s">
        <v>135</v>
      </c>
      <c r="BE306" s="162">
        <f>IF(N306="základní",J306,0)</f>
        <v>0</v>
      </c>
      <c r="BF306" s="162">
        <f>IF(N306="snížená",J306,0)</f>
        <v>0</v>
      </c>
      <c r="BG306" s="162">
        <f>IF(N306="zákl. přenesená",J306,0)</f>
        <v>0</v>
      </c>
      <c r="BH306" s="162">
        <f>IF(N306="sníž. přenesená",J306,0)</f>
        <v>0</v>
      </c>
      <c r="BI306" s="162">
        <f>IF(N306="nulová",J306,0)</f>
        <v>0</v>
      </c>
      <c r="BJ306" s="18" t="s">
        <v>87</v>
      </c>
      <c r="BK306" s="162">
        <f>ROUND(I306*H306,2)</f>
        <v>0</v>
      </c>
      <c r="BL306" s="18" t="s">
        <v>134</v>
      </c>
      <c r="BM306" s="161" t="s">
        <v>995</v>
      </c>
    </row>
    <row r="307" spans="1:65" s="2" customFormat="1" ht="11.25">
      <c r="A307" s="33"/>
      <c r="B307" s="34"/>
      <c r="C307" s="33"/>
      <c r="D307" s="163" t="s">
        <v>143</v>
      </c>
      <c r="E307" s="33"/>
      <c r="F307" s="164" t="s">
        <v>994</v>
      </c>
      <c r="G307" s="33"/>
      <c r="H307" s="33"/>
      <c r="I307" s="165"/>
      <c r="J307" s="33"/>
      <c r="K307" s="33"/>
      <c r="L307" s="34"/>
      <c r="M307" s="166"/>
      <c r="N307" s="167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143</v>
      </c>
      <c r="AU307" s="18" t="s">
        <v>89</v>
      </c>
    </row>
    <row r="308" spans="1:65" s="14" customFormat="1" ht="11.25">
      <c r="B308" s="179"/>
      <c r="D308" s="163" t="s">
        <v>230</v>
      </c>
      <c r="E308" s="180" t="s">
        <v>1</v>
      </c>
      <c r="F308" s="181" t="s">
        <v>996</v>
      </c>
      <c r="H308" s="182">
        <v>15.45</v>
      </c>
      <c r="I308" s="183"/>
      <c r="L308" s="179"/>
      <c r="M308" s="184"/>
      <c r="N308" s="185"/>
      <c r="O308" s="185"/>
      <c r="P308" s="185"/>
      <c r="Q308" s="185"/>
      <c r="R308" s="185"/>
      <c r="S308" s="185"/>
      <c r="T308" s="186"/>
      <c r="AT308" s="180" t="s">
        <v>230</v>
      </c>
      <c r="AU308" s="180" t="s">
        <v>89</v>
      </c>
      <c r="AV308" s="14" t="s">
        <v>89</v>
      </c>
      <c r="AW308" s="14" t="s">
        <v>35</v>
      </c>
      <c r="AX308" s="14" t="s">
        <v>80</v>
      </c>
      <c r="AY308" s="180" t="s">
        <v>135</v>
      </c>
    </row>
    <row r="309" spans="1:65" s="15" customFormat="1" ht="11.25">
      <c r="B309" s="187"/>
      <c r="D309" s="163" t="s">
        <v>230</v>
      </c>
      <c r="E309" s="188" t="s">
        <v>1</v>
      </c>
      <c r="F309" s="189" t="s">
        <v>233</v>
      </c>
      <c r="H309" s="190">
        <v>15.45</v>
      </c>
      <c r="I309" s="191"/>
      <c r="L309" s="187"/>
      <c r="M309" s="192"/>
      <c r="N309" s="193"/>
      <c r="O309" s="193"/>
      <c r="P309" s="193"/>
      <c r="Q309" s="193"/>
      <c r="R309" s="193"/>
      <c r="S309" s="193"/>
      <c r="T309" s="194"/>
      <c r="AT309" s="188" t="s">
        <v>230</v>
      </c>
      <c r="AU309" s="188" t="s">
        <v>89</v>
      </c>
      <c r="AV309" s="15" t="s">
        <v>134</v>
      </c>
      <c r="AW309" s="15" t="s">
        <v>35</v>
      </c>
      <c r="AX309" s="15" t="s">
        <v>87</v>
      </c>
      <c r="AY309" s="188" t="s">
        <v>135</v>
      </c>
    </row>
    <row r="310" spans="1:65" s="2" customFormat="1" ht="24.2" customHeight="1">
      <c r="A310" s="33"/>
      <c r="B310" s="149"/>
      <c r="C310" s="150" t="s">
        <v>451</v>
      </c>
      <c r="D310" s="150" t="s">
        <v>138</v>
      </c>
      <c r="E310" s="151" t="s">
        <v>997</v>
      </c>
      <c r="F310" s="152" t="s">
        <v>998</v>
      </c>
      <c r="G310" s="153" t="s">
        <v>242</v>
      </c>
      <c r="H310" s="154">
        <v>7.36</v>
      </c>
      <c r="I310" s="155"/>
      <c r="J310" s="156">
        <f>ROUND(I310*H310,2)</f>
        <v>0</v>
      </c>
      <c r="K310" s="152" t="s">
        <v>227</v>
      </c>
      <c r="L310" s="34"/>
      <c r="M310" s="157" t="s">
        <v>1</v>
      </c>
      <c r="N310" s="158" t="s">
        <v>45</v>
      </c>
      <c r="O310" s="59"/>
      <c r="P310" s="159">
        <f>O310*H310</f>
        <v>0</v>
      </c>
      <c r="Q310" s="159">
        <v>2.2563399999999998</v>
      </c>
      <c r="R310" s="159">
        <f>Q310*H310</f>
        <v>16.606662399999998</v>
      </c>
      <c r="S310" s="159">
        <v>0</v>
      </c>
      <c r="T310" s="160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1" t="s">
        <v>134</v>
      </c>
      <c r="AT310" s="161" t="s">
        <v>138</v>
      </c>
      <c r="AU310" s="161" t="s">
        <v>89</v>
      </c>
      <c r="AY310" s="18" t="s">
        <v>135</v>
      </c>
      <c r="BE310" s="162">
        <f>IF(N310="základní",J310,0)</f>
        <v>0</v>
      </c>
      <c r="BF310" s="162">
        <f>IF(N310="snížená",J310,0)</f>
        <v>0</v>
      </c>
      <c r="BG310" s="162">
        <f>IF(N310="zákl. přenesená",J310,0)</f>
        <v>0</v>
      </c>
      <c r="BH310" s="162">
        <f>IF(N310="sníž. přenesená",J310,0)</f>
        <v>0</v>
      </c>
      <c r="BI310" s="162">
        <f>IF(N310="nulová",J310,0)</f>
        <v>0</v>
      </c>
      <c r="BJ310" s="18" t="s">
        <v>87</v>
      </c>
      <c r="BK310" s="162">
        <f>ROUND(I310*H310,2)</f>
        <v>0</v>
      </c>
      <c r="BL310" s="18" t="s">
        <v>134</v>
      </c>
      <c r="BM310" s="161" t="s">
        <v>999</v>
      </c>
    </row>
    <row r="311" spans="1:65" s="2" customFormat="1" ht="19.5">
      <c r="A311" s="33"/>
      <c r="B311" s="34"/>
      <c r="C311" s="33"/>
      <c r="D311" s="163" t="s">
        <v>143</v>
      </c>
      <c r="E311" s="33"/>
      <c r="F311" s="164" t="s">
        <v>1000</v>
      </c>
      <c r="G311" s="33"/>
      <c r="H311" s="33"/>
      <c r="I311" s="165"/>
      <c r="J311" s="33"/>
      <c r="K311" s="33"/>
      <c r="L311" s="34"/>
      <c r="M311" s="166"/>
      <c r="N311" s="167"/>
      <c r="O311" s="59"/>
      <c r="P311" s="59"/>
      <c r="Q311" s="59"/>
      <c r="R311" s="59"/>
      <c r="S311" s="59"/>
      <c r="T311" s="60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143</v>
      </c>
      <c r="AU311" s="18" t="s">
        <v>89</v>
      </c>
    </row>
    <row r="312" spans="1:65" s="13" customFormat="1" ht="11.25">
      <c r="B312" s="172"/>
      <c r="D312" s="163" t="s">
        <v>230</v>
      </c>
      <c r="E312" s="173" t="s">
        <v>1</v>
      </c>
      <c r="F312" s="174" t="s">
        <v>908</v>
      </c>
      <c r="H312" s="173" t="s">
        <v>1</v>
      </c>
      <c r="I312" s="175"/>
      <c r="L312" s="172"/>
      <c r="M312" s="176"/>
      <c r="N312" s="177"/>
      <c r="O312" s="177"/>
      <c r="P312" s="177"/>
      <c r="Q312" s="177"/>
      <c r="R312" s="177"/>
      <c r="S312" s="177"/>
      <c r="T312" s="178"/>
      <c r="AT312" s="173" t="s">
        <v>230</v>
      </c>
      <c r="AU312" s="173" t="s">
        <v>89</v>
      </c>
      <c r="AV312" s="13" t="s">
        <v>87</v>
      </c>
      <c r="AW312" s="13" t="s">
        <v>35</v>
      </c>
      <c r="AX312" s="13" t="s">
        <v>80</v>
      </c>
      <c r="AY312" s="173" t="s">
        <v>135</v>
      </c>
    </row>
    <row r="313" spans="1:65" s="14" customFormat="1" ht="11.25">
      <c r="B313" s="179"/>
      <c r="D313" s="163" t="s">
        <v>230</v>
      </c>
      <c r="E313" s="180" t="s">
        <v>1</v>
      </c>
      <c r="F313" s="181" t="s">
        <v>1001</v>
      </c>
      <c r="H313" s="182">
        <v>7.36</v>
      </c>
      <c r="I313" s="183"/>
      <c r="L313" s="179"/>
      <c r="M313" s="184"/>
      <c r="N313" s="185"/>
      <c r="O313" s="185"/>
      <c r="P313" s="185"/>
      <c r="Q313" s="185"/>
      <c r="R313" s="185"/>
      <c r="S313" s="185"/>
      <c r="T313" s="186"/>
      <c r="AT313" s="180" t="s">
        <v>230</v>
      </c>
      <c r="AU313" s="180" t="s">
        <v>89</v>
      </c>
      <c r="AV313" s="14" t="s">
        <v>89</v>
      </c>
      <c r="AW313" s="14" t="s">
        <v>35</v>
      </c>
      <c r="AX313" s="14" t="s">
        <v>80</v>
      </c>
      <c r="AY313" s="180" t="s">
        <v>135</v>
      </c>
    </row>
    <row r="314" spans="1:65" s="15" customFormat="1" ht="11.25">
      <c r="B314" s="187"/>
      <c r="D314" s="163" t="s">
        <v>230</v>
      </c>
      <c r="E314" s="188" t="s">
        <v>1</v>
      </c>
      <c r="F314" s="189" t="s">
        <v>233</v>
      </c>
      <c r="H314" s="190">
        <v>7.36</v>
      </c>
      <c r="I314" s="191"/>
      <c r="L314" s="187"/>
      <c r="M314" s="192"/>
      <c r="N314" s="193"/>
      <c r="O314" s="193"/>
      <c r="P314" s="193"/>
      <c r="Q314" s="193"/>
      <c r="R314" s="193"/>
      <c r="S314" s="193"/>
      <c r="T314" s="194"/>
      <c r="AT314" s="188" t="s">
        <v>230</v>
      </c>
      <c r="AU314" s="188" t="s">
        <v>89</v>
      </c>
      <c r="AV314" s="15" t="s">
        <v>134</v>
      </c>
      <c r="AW314" s="15" t="s">
        <v>35</v>
      </c>
      <c r="AX314" s="15" t="s">
        <v>87</v>
      </c>
      <c r="AY314" s="188" t="s">
        <v>135</v>
      </c>
    </row>
    <row r="315" spans="1:65" s="2" customFormat="1" ht="24.2" customHeight="1">
      <c r="A315" s="33"/>
      <c r="B315" s="149"/>
      <c r="C315" s="150" t="s">
        <v>458</v>
      </c>
      <c r="D315" s="150" t="s">
        <v>138</v>
      </c>
      <c r="E315" s="151" t="s">
        <v>1002</v>
      </c>
      <c r="F315" s="152" t="s">
        <v>1003</v>
      </c>
      <c r="G315" s="153" t="s">
        <v>379</v>
      </c>
      <c r="H315" s="154">
        <v>92</v>
      </c>
      <c r="I315" s="155"/>
      <c r="J315" s="156">
        <f>ROUND(I315*H315,2)</f>
        <v>0</v>
      </c>
      <c r="K315" s="152" t="s">
        <v>227</v>
      </c>
      <c r="L315" s="34"/>
      <c r="M315" s="157" t="s">
        <v>1</v>
      </c>
      <c r="N315" s="158" t="s">
        <v>45</v>
      </c>
      <c r="O315" s="59"/>
      <c r="P315" s="159">
        <f>O315*H315</f>
        <v>0</v>
      </c>
      <c r="Q315" s="159">
        <v>0.16370999999999999</v>
      </c>
      <c r="R315" s="159">
        <f>Q315*H315</f>
        <v>15.06132</v>
      </c>
      <c r="S315" s="159">
        <v>0</v>
      </c>
      <c r="T315" s="160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61" t="s">
        <v>134</v>
      </c>
      <c r="AT315" s="161" t="s">
        <v>138</v>
      </c>
      <c r="AU315" s="161" t="s">
        <v>89</v>
      </c>
      <c r="AY315" s="18" t="s">
        <v>135</v>
      </c>
      <c r="BE315" s="162">
        <f>IF(N315="základní",J315,0)</f>
        <v>0</v>
      </c>
      <c r="BF315" s="162">
        <f>IF(N315="snížená",J315,0)</f>
        <v>0</v>
      </c>
      <c r="BG315" s="162">
        <f>IF(N315="zákl. přenesená",J315,0)</f>
        <v>0</v>
      </c>
      <c r="BH315" s="162">
        <f>IF(N315="sníž. přenesená",J315,0)</f>
        <v>0</v>
      </c>
      <c r="BI315" s="162">
        <f>IF(N315="nulová",J315,0)</f>
        <v>0</v>
      </c>
      <c r="BJ315" s="18" t="s">
        <v>87</v>
      </c>
      <c r="BK315" s="162">
        <f>ROUND(I315*H315,2)</f>
        <v>0</v>
      </c>
      <c r="BL315" s="18" t="s">
        <v>134</v>
      </c>
      <c r="BM315" s="161" t="s">
        <v>1004</v>
      </c>
    </row>
    <row r="316" spans="1:65" s="2" customFormat="1" ht="29.25">
      <c r="A316" s="33"/>
      <c r="B316" s="34"/>
      <c r="C316" s="33"/>
      <c r="D316" s="163" t="s">
        <v>143</v>
      </c>
      <c r="E316" s="33"/>
      <c r="F316" s="164" t="s">
        <v>1005</v>
      </c>
      <c r="G316" s="33"/>
      <c r="H316" s="33"/>
      <c r="I316" s="165"/>
      <c r="J316" s="33"/>
      <c r="K316" s="33"/>
      <c r="L316" s="34"/>
      <c r="M316" s="166"/>
      <c r="N316" s="167"/>
      <c r="O316" s="59"/>
      <c r="P316" s="59"/>
      <c r="Q316" s="59"/>
      <c r="R316" s="59"/>
      <c r="S316" s="59"/>
      <c r="T316" s="60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8" t="s">
        <v>143</v>
      </c>
      <c r="AU316" s="18" t="s">
        <v>89</v>
      </c>
    </row>
    <row r="317" spans="1:65" s="13" customFormat="1" ht="11.25">
      <c r="B317" s="172"/>
      <c r="D317" s="163" t="s">
        <v>230</v>
      </c>
      <c r="E317" s="173" t="s">
        <v>1</v>
      </c>
      <c r="F317" s="174" t="s">
        <v>908</v>
      </c>
      <c r="H317" s="173" t="s">
        <v>1</v>
      </c>
      <c r="I317" s="175"/>
      <c r="L317" s="172"/>
      <c r="M317" s="176"/>
      <c r="N317" s="177"/>
      <c r="O317" s="177"/>
      <c r="P317" s="177"/>
      <c r="Q317" s="177"/>
      <c r="R317" s="177"/>
      <c r="S317" s="177"/>
      <c r="T317" s="178"/>
      <c r="AT317" s="173" t="s">
        <v>230</v>
      </c>
      <c r="AU317" s="173" t="s">
        <v>89</v>
      </c>
      <c r="AV317" s="13" t="s">
        <v>87</v>
      </c>
      <c r="AW317" s="13" t="s">
        <v>35</v>
      </c>
      <c r="AX317" s="13" t="s">
        <v>80</v>
      </c>
      <c r="AY317" s="173" t="s">
        <v>135</v>
      </c>
    </row>
    <row r="318" spans="1:65" s="14" customFormat="1" ht="11.25">
      <c r="B318" s="179"/>
      <c r="D318" s="163" t="s">
        <v>230</v>
      </c>
      <c r="E318" s="180" t="s">
        <v>1</v>
      </c>
      <c r="F318" s="181" t="s">
        <v>761</v>
      </c>
      <c r="H318" s="182">
        <v>92</v>
      </c>
      <c r="I318" s="183"/>
      <c r="L318" s="179"/>
      <c r="M318" s="184"/>
      <c r="N318" s="185"/>
      <c r="O318" s="185"/>
      <c r="P318" s="185"/>
      <c r="Q318" s="185"/>
      <c r="R318" s="185"/>
      <c r="S318" s="185"/>
      <c r="T318" s="186"/>
      <c r="AT318" s="180" t="s">
        <v>230</v>
      </c>
      <c r="AU318" s="180" t="s">
        <v>89</v>
      </c>
      <c r="AV318" s="14" t="s">
        <v>89</v>
      </c>
      <c r="AW318" s="14" t="s">
        <v>35</v>
      </c>
      <c r="AX318" s="14" t="s">
        <v>80</v>
      </c>
      <c r="AY318" s="180" t="s">
        <v>135</v>
      </c>
    </row>
    <row r="319" spans="1:65" s="15" customFormat="1" ht="11.25">
      <c r="B319" s="187"/>
      <c r="D319" s="163" t="s">
        <v>230</v>
      </c>
      <c r="E319" s="188" t="s">
        <v>1</v>
      </c>
      <c r="F319" s="189" t="s">
        <v>233</v>
      </c>
      <c r="H319" s="190">
        <v>92</v>
      </c>
      <c r="I319" s="191"/>
      <c r="L319" s="187"/>
      <c r="M319" s="192"/>
      <c r="N319" s="193"/>
      <c r="O319" s="193"/>
      <c r="P319" s="193"/>
      <c r="Q319" s="193"/>
      <c r="R319" s="193"/>
      <c r="S319" s="193"/>
      <c r="T319" s="194"/>
      <c r="AT319" s="188" t="s">
        <v>230</v>
      </c>
      <c r="AU319" s="188" t="s">
        <v>89</v>
      </c>
      <c r="AV319" s="15" t="s">
        <v>134</v>
      </c>
      <c r="AW319" s="15" t="s">
        <v>35</v>
      </c>
      <c r="AX319" s="15" t="s">
        <v>87</v>
      </c>
      <c r="AY319" s="188" t="s">
        <v>135</v>
      </c>
    </row>
    <row r="320" spans="1:65" s="2" customFormat="1" ht="16.5" customHeight="1">
      <c r="A320" s="33"/>
      <c r="B320" s="149"/>
      <c r="C320" s="195" t="s">
        <v>463</v>
      </c>
      <c r="D320" s="195" t="s">
        <v>331</v>
      </c>
      <c r="E320" s="196" t="s">
        <v>1006</v>
      </c>
      <c r="F320" s="197" t="s">
        <v>1007</v>
      </c>
      <c r="G320" s="198" t="s">
        <v>379</v>
      </c>
      <c r="H320" s="199">
        <v>94.76</v>
      </c>
      <c r="I320" s="200"/>
      <c r="J320" s="201">
        <f>ROUND(I320*H320,2)</f>
        <v>0</v>
      </c>
      <c r="K320" s="197" t="s">
        <v>227</v>
      </c>
      <c r="L320" s="202"/>
      <c r="M320" s="203" t="s">
        <v>1</v>
      </c>
      <c r="N320" s="204" t="s">
        <v>45</v>
      </c>
      <c r="O320" s="59"/>
      <c r="P320" s="159">
        <f>O320*H320</f>
        <v>0</v>
      </c>
      <c r="Q320" s="159">
        <v>0.13400000000000001</v>
      </c>
      <c r="R320" s="159">
        <f>Q320*H320</f>
        <v>12.697840000000001</v>
      </c>
      <c r="S320" s="159">
        <v>0</v>
      </c>
      <c r="T320" s="160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61" t="s">
        <v>173</v>
      </c>
      <c r="AT320" s="161" t="s">
        <v>331</v>
      </c>
      <c r="AU320" s="161" t="s">
        <v>89</v>
      </c>
      <c r="AY320" s="18" t="s">
        <v>135</v>
      </c>
      <c r="BE320" s="162">
        <f>IF(N320="základní",J320,0)</f>
        <v>0</v>
      </c>
      <c r="BF320" s="162">
        <f>IF(N320="snížená",J320,0)</f>
        <v>0</v>
      </c>
      <c r="BG320" s="162">
        <f>IF(N320="zákl. přenesená",J320,0)</f>
        <v>0</v>
      </c>
      <c r="BH320" s="162">
        <f>IF(N320="sníž. přenesená",J320,0)</f>
        <v>0</v>
      </c>
      <c r="BI320" s="162">
        <f>IF(N320="nulová",J320,0)</f>
        <v>0</v>
      </c>
      <c r="BJ320" s="18" t="s">
        <v>87</v>
      </c>
      <c r="BK320" s="162">
        <f>ROUND(I320*H320,2)</f>
        <v>0</v>
      </c>
      <c r="BL320" s="18" t="s">
        <v>134</v>
      </c>
      <c r="BM320" s="161" t="s">
        <v>1008</v>
      </c>
    </row>
    <row r="321" spans="1:65" s="14" customFormat="1" ht="11.25">
      <c r="B321" s="179"/>
      <c r="D321" s="163" t="s">
        <v>230</v>
      </c>
      <c r="E321" s="180" t="s">
        <v>1</v>
      </c>
      <c r="F321" s="181" t="s">
        <v>1009</v>
      </c>
      <c r="H321" s="182">
        <v>94.76</v>
      </c>
      <c r="I321" s="183"/>
      <c r="L321" s="179"/>
      <c r="M321" s="184"/>
      <c r="N321" s="185"/>
      <c r="O321" s="185"/>
      <c r="P321" s="185"/>
      <c r="Q321" s="185"/>
      <c r="R321" s="185"/>
      <c r="S321" s="185"/>
      <c r="T321" s="186"/>
      <c r="AT321" s="180" t="s">
        <v>230</v>
      </c>
      <c r="AU321" s="180" t="s">
        <v>89</v>
      </c>
      <c r="AV321" s="14" t="s">
        <v>89</v>
      </c>
      <c r="AW321" s="14" t="s">
        <v>35</v>
      </c>
      <c r="AX321" s="14" t="s">
        <v>80</v>
      </c>
      <c r="AY321" s="180" t="s">
        <v>135</v>
      </c>
    </row>
    <row r="322" spans="1:65" s="15" customFormat="1" ht="11.25">
      <c r="B322" s="187"/>
      <c r="D322" s="163" t="s">
        <v>230</v>
      </c>
      <c r="E322" s="188" t="s">
        <v>1</v>
      </c>
      <c r="F322" s="189" t="s">
        <v>233</v>
      </c>
      <c r="H322" s="190">
        <v>94.76</v>
      </c>
      <c r="I322" s="191"/>
      <c r="L322" s="187"/>
      <c r="M322" s="192"/>
      <c r="N322" s="193"/>
      <c r="O322" s="193"/>
      <c r="P322" s="193"/>
      <c r="Q322" s="193"/>
      <c r="R322" s="193"/>
      <c r="S322" s="193"/>
      <c r="T322" s="194"/>
      <c r="AT322" s="188" t="s">
        <v>230</v>
      </c>
      <c r="AU322" s="188" t="s">
        <v>89</v>
      </c>
      <c r="AV322" s="15" t="s">
        <v>134</v>
      </c>
      <c r="AW322" s="15" t="s">
        <v>35</v>
      </c>
      <c r="AX322" s="15" t="s">
        <v>87</v>
      </c>
      <c r="AY322" s="188" t="s">
        <v>135</v>
      </c>
    </row>
    <row r="323" spans="1:65" s="2" customFormat="1" ht="37.9" customHeight="1">
      <c r="A323" s="33"/>
      <c r="B323" s="149"/>
      <c r="C323" s="150" t="s">
        <v>471</v>
      </c>
      <c r="D323" s="150" t="s">
        <v>138</v>
      </c>
      <c r="E323" s="151" t="s">
        <v>1010</v>
      </c>
      <c r="F323" s="152" t="s">
        <v>1011</v>
      </c>
      <c r="G323" s="153" t="s">
        <v>379</v>
      </c>
      <c r="H323" s="154">
        <v>15.32</v>
      </c>
      <c r="I323" s="155"/>
      <c r="J323" s="156">
        <f>ROUND(I323*H323,2)</f>
        <v>0</v>
      </c>
      <c r="K323" s="152" t="s">
        <v>227</v>
      </c>
      <c r="L323" s="34"/>
      <c r="M323" s="157" t="s">
        <v>1</v>
      </c>
      <c r="N323" s="158" t="s">
        <v>45</v>
      </c>
      <c r="O323" s="59"/>
      <c r="P323" s="159">
        <f>O323*H323</f>
        <v>0</v>
      </c>
      <c r="Q323" s="159">
        <v>0.43819000000000002</v>
      </c>
      <c r="R323" s="159">
        <f>Q323*H323</f>
        <v>6.7130708000000006</v>
      </c>
      <c r="S323" s="159">
        <v>0</v>
      </c>
      <c r="T323" s="160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1" t="s">
        <v>134</v>
      </c>
      <c r="AT323" s="161" t="s">
        <v>138</v>
      </c>
      <c r="AU323" s="161" t="s">
        <v>89</v>
      </c>
      <c r="AY323" s="18" t="s">
        <v>135</v>
      </c>
      <c r="BE323" s="162">
        <f>IF(N323="základní",J323,0)</f>
        <v>0</v>
      </c>
      <c r="BF323" s="162">
        <f>IF(N323="snížená",J323,0)</f>
        <v>0</v>
      </c>
      <c r="BG323" s="162">
        <f>IF(N323="zákl. přenesená",J323,0)</f>
        <v>0</v>
      </c>
      <c r="BH323" s="162">
        <f>IF(N323="sníž. přenesená",J323,0)</f>
        <v>0</v>
      </c>
      <c r="BI323" s="162">
        <f>IF(N323="nulová",J323,0)</f>
        <v>0</v>
      </c>
      <c r="BJ323" s="18" t="s">
        <v>87</v>
      </c>
      <c r="BK323" s="162">
        <f>ROUND(I323*H323,2)</f>
        <v>0</v>
      </c>
      <c r="BL323" s="18" t="s">
        <v>134</v>
      </c>
      <c r="BM323" s="161" t="s">
        <v>1012</v>
      </c>
    </row>
    <row r="324" spans="1:65" s="2" customFormat="1" ht="19.5">
      <c r="A324" s="33"/>
      <c r="B324" s="34"/>
      <c r="C324" s="33"/>
      <c r="D324" s="163" t="s">
        <v>143</v>
      </c>
      <c r="E324" s="33"/>
      <c r="F324" s="164" t="s">
        <v>1013</v>
      </c>
      <c r="G324" s="33"/>
      <c r="H324" s="33"/>
      <c r="I324" s="165"/>
      <c r="J324" s="33"/>
      <c r="K324" s="33"/>
      <c r="L324" s="34"/>
      <c r="M324" s="166"/>
      <c r="N324" s="167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143</v>
      </c>
      <c r="AU324" s="18" t="s">
        <v>89</v>
      </c>
    </row>
    <row r="325" spans="1:65" s="2" customFormat="1" ht="33" customHeight="1">
      <c r="A325" s="33"/>
      <c r="B325" s="149"/>
      <c r="C325" s="195" t="s">
        <v>479</v>
      </c>
      <c r="D325" s="195" t="s">
        <v>331</v>
      </c>
      <c r="E325" s="196" t="s">
        <v>1014</v>
      </c>
      <c r="F325" s="197" t="s">
        <v>1015</v>
      </c>
      <c r="G325" s="198" t="s">
        <v>379</v>
      </c>
      <c r="H325" s="199">
        <v>14</v>
      </c>
      <c r="I325" s="200"/>
      <c r="J325" s="201">
        <f>ROUND(I325*H325,2)</f>
        <v>0</v>
      </c>
      <c r="K325" s="197" t="s">
        <v>227</v>
      </c>
      <c r="L325" s="202"/>
      <c r="M325" s="203" t="s">
        <v>1</v>
      </c>
      <c r="N325" s="204" t="s">
        <v>45</v>
      </c>
      <c r="O325" s="59"/>
      <c r="P325" s="159">
        <f>O325*H325</f>
        <v>0</v>
      </c>
      <c r="Q325" s="159">
        <v>9.2119999999999994E-2</v>
      </c>
      <c r="R325" s="159">
        <f>Q325*H325</f>
        <v>1.2896799999999999</v>
      </c>
      <c r="S325" s="159">
        <v>0</v>
      </c>
      <c r="T325" s="160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61" t="s">
        <v>173</v>
      </c>
      <c r="AT325" s="161" t="s">
        <v>331</v>
      </c>
      <c r="AU325" s="161" t="s">
        <v>89</v>
      </c>
      <c r="AY325" s="18" t="s">
        <v>135</v>
      </c>
      <c r="BE325" s="162">
        <f>IF(N325="základní",J325,0)</f>
        <v>0</v>
      </c>
      <c r="BF325" s="162">
        <f>IF(N325="snížená",J325,0)</f>
        <v>0</v>
      </c>
      <c r="BG325" s="162">
        <f>IF(N325="zákl. přenesená",J325,0)</f>
        <v>0</v>
      </c>
      <c r="BH325" s="162">
        <f>IF(N325="sníž. přenesená",J325,0)</f>
        <v>0</v>
      </c>
      <c r="BI325" s="162">
        <f>IF(N325="nulová",J325,0)</f>
        <v>0</v>
      </c>
      <c r="BJ325" s="18" t="s">
        <v>87</v>
      </c>
      <c r="BK325" s="162">
        <f>ROUND(I325*H325,2)</f>
        <v>0</v>
      </c>
      <c r="BL325" s="18" t="s">
        <v>134</v>
      </c>
      <c r="BM325" s="161" t="s">
        <v>1016</v>
      </c>
    </row>
    <row r="326" spans="1:65" s="2" customFormat="1" ht="19.5">
      <c r="A326" s="33"/>
      <c r="B326" s="34"/>
      <c r="C326" s="33"/>
      <c r="D326" s="163" t="s">
        <v>143</v>
      </c>
      <c r="E326" s="33"/>
      <c r="F326" s="164" t="s">
        <v>1015</v>
      </c>
      <c r="G326" s="33"/>
      <c r="H326" s="33"/>
      <c r="I326" s="165"/>
      <c r="J326" s="33"/>
      <c r="K326" s="33"/>
      <c r="L326" s="34"/>
      <c r="M326" s="166"/>
      <c r="N326" s="167"/>
      <c r="O326" s="59"/>
      <c r="P326" s="59"/>
      <c r="Q326" s="59"/>
      <c r="R326" s="59"/>
      <c r="S326" s="59"/>
      <c r="T326" s="60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143</v>
      </c>
      <c r="AU326" s="18" t="s">
        <v>89</v>
      </c>
    </row>
    <row r="327" spans="1:65" s="2" customFormat="1" ht="33" customHeight="1">
      <c r="A327" s="33"/>
      <c r="B327" s="149"/>
      <c r="C327" s="195" t="s">
        <v>488</v>
      </c>
      <c r="D327" s="195" t="s">
        <v>331</v>
      </c>
      <c r="E327" s="196" t="s">
        <v>1017</v>
      </c>
      <c r="F327" s="197" t="s">
        <v>1018</v>
      </c>
      <c r="G327" s="198" t="s">
        <v>379</v>
      </c>
      <c r="H327" s="199">
        <v>1</v>
      </c>
      <c r="I327" s="200"/>
      <c r="J327" s="201">
        <f>ROUND(I327*H327,2)</f>
        <v>0</v>
      </c>
      <c r="K327" s="197" t="s">
        <v>227</v>
      </c>
      <c r="L327" s="202"/>
      <c r="M327" s="203" t="s">
        <v>1</v>
      </c>
      <c r="N327" s="204" t="s">
        <v>45</v>
      </c>
      <c r="O327" s="59"/>
      <c r="P327" s="159">
        <f>O327*H327</f>
        <v>0</v>
      </c>
      <c r="Q327" s="159">
        <v>7.4999999999999997E-2</v>
      </c>
      <c r="R327" s="159">
        <f>Q327*H327</f>
        <v>7.4999999999999997E-2</v>
      </c>
      <c r="S327" s="159">
        <v>0</v>
      </c>
      <c r="T327" s="160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61" t="s">
        <v>173</v>
      </c>
      <c r="AT327" s="161" t="s">
        <v>331</v>
      </c>
      <c r="AU327" s="161" t="s">
        <v>89</v>
      </c>
      <c r="AY327" s="18" t="s">
        <v>135</v>
      </c>
      <c r="BE327" s="162">
        <f>IF(N327="základní",J327,0)</f>
        <v>0</v>
      </c>
      <c r="BF327" s="162">
        <f>IF(N327="snížená",J327,0)</f>
        <v>0</v>
      </c>
      <c r="BG327" s="162">
        <f>IF(N327="zákl. přenesená",J327,0)</f>
        <v>0</v>
      </c>
      <c r="BH327" s="162">
        <f>IF(N327="sníž. přenesená",J327,0)</f>
        <v>0</v>
      </c>
      <c r="BI327" s="162">
        <f>IF(N327="nulová",J327,0)</f>
        <v>0</v>
      </c>
      <c r="BJ327" s="18" t="s">
        <v>87</v>
      </c>
      <c r="BK327" s="162">
        <f>ROUND(I327*H327,2)</f>
        <v>0</v>
      </c>
      <c r="BL327" s="18" t="s">
        <v>134</v>
      </c>
      <c r="BM327" s="161" t="s">
        <v>1019</v>
      </c>
    </row>
    <row r="328" spans="1:65" s="2" customFormat="1" ht="19.5">
      <c r="A328" s="33"/>
      <c r="B328" s="34"/>
      <c r="C328" s="33"/>
      <c r="D328" s="163" t="s">
        <v>143</v>
      </c>
      <c r="E328" s="33"/>
      <c r="F328" s="164" t="s">
        <v>1018</v>
      </c>
      <c r="G328" s="33"/>
      <c r="H328" s="33"/>
      <c r="I328" s="165"/>
      <c r="J328" s="33"/>
      <c r="K328" s="33"/>
      <c r="L328" s="34"/>
      <c r="M328" s="166"/>
      <c r="N328" s="167"/>
      <c r="O328" s="59"/>
      <c r="P328" s="59"/>
      <c r="Q328" s="59"/>
      <c r="R328" s="59"/>
      <c r="S328" s="59"/>
      <c r="T328" s="60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8" t="s">
        <v>143</v>
      </c>
      <c r="AU328" s="18" t="s">
        <v>89</v>
      </c>
    </row>
    <row r="329" spans="1:65" s="2" customFormat="1" ht="44.25" customHeight="1">
      <c r="A329" s="33"/>
      <c r="B329" s="149"/>
      <c r="C329" s="195" t="s">
        <v>494</v>
      </c>
      <c r="D329" s="195" t="s">
        <v>331</v>
      </c>
      <c r="E329" s="196" t="s">
        <v>1020</v>
      </c>
      <c r="F329" s="197" t="s">
        <v>1021</v>
      </c>
      <c r="G329" s="198" t="s">
        <v>222</v>
      </c>
      <c r="H329" s="199">
        <v>1</v>
      </c>
      <c r="I329" s="200"/>
      <c r="J329" s="201">
        <f>ROUND(I329*H329,2)</f>
        <v>0</v>
      </c>
      <c r="K329" s="197" t="s">
        <v>227</v>
      </c>
      <c r="L329" s="202"/>
      <c r="M329" s="203" t="s">
        <v>1</v>
      </c>
      <c r="N329" s="204" t="s">
        <v>45</v>
      </c>
      <c r="O329" s="59"/>
      <c r="P329" s="159">
        <f>O329*H329</f>
        <v>0</v>
      </c>
      <c r="Q329" s="159">
        <v>3.1899999999999998E-2</v>
      </c>
      <c r="R329" s="159">
        <f>Q329*H329</f>
        <v>3.1899999999999998E-2</v>
      </c>
      <c r="S329" s="159">
        <v>0</v>
      </c>
      <c r="T329" s="160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1" t="s">
        <v>173</v>
      </c>
      <c r="AT329" s="161" t="s">
        <v>331</v>
      </c>
      <c r="AU329" s="161" t="s">
        <v>89</v>
      </c>
      <c r="AY329" s="18" t="s">
        <v>135</v>
      </c>
      <c r="BE329" s="162">
        <f>IF(N329="základní",J329,0)</f>
        <v>0</v>
      </c>
      <c r="BF329" s="162">
        <f>IF(N329="snížená",J329,0)</f>
        <v>0</v>
      </c>
      <c r="BG329" s="162">
        <f>IF(N329="zákl. přenesená",J329,0)</f>
        <v>0</v>
      </c>
      <c r="BH329" s="162">
        <f>IF(N329="sníž. přenesená",J329,0)</f>
        <v>0</v>
      </c>
      <c r="BI329" s="162">
        <f>IF(N329="nulová",J329,0)</f>
        <v>0</v>
      </c>
      <c r="BJ329" s="18" t="s">
        <v>87</v>
      </c>
      <c r="BK329" s="162">
        <f>ROUND(I329*H329,2)</f>
        <v>0</v>
      </c>
      <c r="BL329" s="18" t="s">
        <v>134</v>
      </c>
      <c r="BM329" s="161" t="s">
        <v>1022</v>
      </c>
    </row>
    <row r="330" spans="1:65" s="2" customFormat="1" ht="29.25">
      <c r="A330" s="33"/>
      <c r="B330" s="34"/>
      <c r="C330" s="33"/>
      <c r="D330" s="163" t="s">
        <v>143</v>
      </c>
      <c r="E330" s="33"/>
      <c r="F330" s="164" t="s">
        <v>1021</v>
      </c>
      <c r="G330" s="33"/>
      <c r="H330" s="33"/>
      <c r="I330" s="165"/>
      <c r="J330" s="33"/>
      <c r="K330" s="33"/>
      <c r="L330" s="34"/>
      <c r="M330" s="166"/>
      <c r="N330" s="167"/>
      <c r="O330" s="59"/>
      <c r="P330" s="59"/>
      <c r="Q330" s="59"/>
      <c r="R330" s="59"/>
      <c r="S330" s="59"/>
      <c r="T330" s="60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18" t="s">
        <v>143</v>
      </c>
      <c r="AU330" s="18" t="s">
        <v>89</v>
      </c>
    </row>
    <row r="331" spans="1:65" s="2" customFormat="1" ht="49.15" customHeight="1">
      <c r="A331" s="33"/>
      <c r="B331" s="149"/>
      <c r="C331" s="195" t="s">
        <v>499</v>
      </c>
      <c r="D331" s="195" t="s">
        <v>331</v>
      </c>
      <c r="E331" s="196" t="s">
        <v>1023</v>
      </c>
      <c r="F331" s="197" t="s">
        <v>1024</v>
      </c>
      <c r="G331" s="198" t="s">
        <v>222</v>
      </c>
      <c r="H331" s="199">
        <v>1</v>
      </c>
      <c r="I331" s="200"/>
      <c r="J331" s="201">
        <f>ROUND(I331*H331,2)</f>
        <v>0</v>
      </c>
      <c r="K331" s="197" t="s">
        <v>227</v>
      </c>
      <c r="L331" s="202"/>
      <c r="M331" s="203" t="s">
        <v>1</v>
      </c>
      <c r="N331" s="204" t="s">
        <v>45</v>
      </c>
      <c r="O331" s="59"/>
      <c r="P331" s="159">
        <f>O331*H331</f>
        <v>0</v>
      </c>
      <c r="Q331" s="159">
        <v>2.6499999999999999E-2</v>
      </c>
      <c r="R331" s="159">
        <f>Q331*H331</f>
        <v>2.6499999999999999E-2</v>
      </c>
      <c r="S331" s="159">
        <v>0</v>
      </c>
      <c r="T331" s="160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1" t="s">
        <v>173</v>
      </c>
      <c r="AT331" s="161" t="s">
        <v>331</v>
      </c>
      <c r="AU331" s="161" t="s">
        <v>89</v>
      </c>
      <c r="AY331" s="18" t="s">
        <v>135</v>
      </c>
      <c r="BE331" s="162">
        <f>IF(N331="základní",J331,0)</f>
        <v>0</v>
      </c>
      <c r="BF331" s="162">
        <f>IF(N331="snížená",J331,0)</f>
        <v>0</v>
      </c>
      <c r="BG331" s="162">
        <f>IF(N331="zákl. přenesená",J331,0)</f>
        <v>0</v>
      </c>
      <c r="BH331" s="162">
        <f>IF(N331="sníž. přenesená",J331,0)</f>
        <v>0</v>
      </c>
      <c r="BI331" s="162">
        <f>IF(N331="nulová",J331,0)</f>
        <v>0</v>
      </c>
      <c r="BJ331" s="18" t="s">
        <v>87</v>
      </c>
      <c r="BK331" s="162">
        <f>ROUND(I331*H331,2)</f>
        <v>0</v>
      </c>
      <c r="BL331" s="18" t="s">
        <v>134</v>
      </c>
      <c r="BM331" s="161" t="s">
        <v>1025</v>
      </c>
    </row>
    <row r="332" spans="1:65" s="2" customFormat="1" ht="24.2" customHeight="1">
      <c r="A332" s="33"/>
      <c r="B332" s="149"/>
      <c r="C332" s="195" t="s">
        <v>506</v>
      </c>
      <c r="D332" s="195" t="s">
        <v>331</v>
      </c>
      <c r="E332" s="196" t="s">
        <v>1026</v>
      </c>
      <c r="F332" s="197" t="s">
        <v>1027</v>
      </c>
      <c r="G332" s="198" t="s">
        <v>222</v>
      </c>
      <c r="H332" s="199">
        <v>1</v>
      </c>
      <c r="I332" s="200"/>
      <c r="J332" s="201">
        <f>ROUND(I332*H332,2)</f>
        <v>0</v>
      </c>
      <c r="K332" s="197" t="s">
        <v>227</v>
      </c>
      <c r="L332" s="202"/>
      <c r="M332" s="203" t="s">
        <v>1</v>
      </c>
      <c r="N332" s="204" t="s">
        <v>45</v>
      </c>
      <c r="O332" s="59"/>
      <c r="P332" s="159">
        <f>O332*H332</f>
        <v>0</v>
      </c>
      <c r="Q332" s="159">
        <v>5.2999999999999998E-4</v>
      </c>
      <c r="R332" s="159">
        <f>Q332*H332</f>
        <v>5.2999999999999998E-4</v>
      </c>
      <c r="S332" s="159">
        <v>0</v>
      </c>
      <c r="T332" s="160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1" t="s">
        <v>173</v>
      </c>
      <c r="AT332" s="161" t="s">
        <v>331</v>
      </c>
      <c r="AU332" s="161" t="s">
        <v>89</v>
      </c>
      <c r="AY332" s="18" t="s">
        <v>135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18" t="s">
        <v>87</v>
      </c>
      <c r="BK332" s="162">
        <f>ROUND(I332*H332,2)</f>
        <v>0</v>
      </c>
      <c r="BL332" s="18" t="s">
        <v>134</v>
      </c>
      <c r="BM332" s="161" t="s">
        <v>1028</v>
      </c>
    </row>
    <row r="333" spans="1:65" s="2" customFormat="1" ht="11.25">
      <c r="A333" s="33"/>
      <c r="B333" s="34"/>
      <c r="C333" s="33"/>
      <c r="D333" s="163" t="s">
        <v>143</v>
      </c>
      <c r="E333" s="33"/>
      <c r="F333" s="164" t="s">
        <v>1027</v>
      </c>
      <c r="G333" s="33"/>
      <c r="H333" s="33"/>
      <c r="I333" s="165"/>
      <c r="J333" s="33"/>
      <c r="K333" s="33"/>
      <c r="L333" s="34"/>
      <c r="M333" s="166"/>
      <c r="N333" s="167"/>
      <c r="O333" s="59"/>
      <c r="P333" s="59"/>
      <c r="Q333" s="59"/>
      <c r="R333" s="59"/>
      <c r="S333" s="59"/>
      <c r="T333" s="60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18" t="s">
        <v>143</v>
      </c>
      <c r="AU333" s="18" t="s">
        <v>89</v>
      </c>
    </row>
    <row r="334" spans="1:65" s="2" customFormat="1" ht="37.9" customHeight="1">
      <c r="A334" s="33"/>
      <c r="B334" s="149"/>
      <c r="C334" s="195" t="s">
        <v>514</v>
      </c>
      <c r="D334" s="195" t="s">
        <v>331</v>
      </c>
      <c r="E334" s="196" t="s">
        <v>1029</v>
      </c>
      <c r="F334" s="197" t="s">
        <v>1030</v>
      </c>
      <c r="G334" s="198" t="s">
        <v>222</v>
      </c>
      <c r="H334" s="199">
        <v>2</v>
      </c>
      <c r="I334" s="200"/>
      <c r="J334" s="201">
        <f>ROUND(I334*H334,2)</f>
        <v>0</v>
      </c>
      <c r="K334" s="197" t="s">
        <v>227</v>
      </c>
      <c r="L334" s="202"/>
      <c r="M334" s="203" t="s">
        <v>1</v>
      </c>
      <c r="N334" s="204" t="s">
        <v>45</v>
      </c>
      <c r="O334" s="59"/>
      <c r="P334" s="159">
        <f>O334*H334</f>
        <v>0</v>
      </c>
      <c r="Q334" s="159">
        <v>3.7999999999999999E-2</v>
      </c>
      <c r="R334" s="159">
        <f>Q334*H334</f>
        <v>7.5999999999999998E-2</v>
      </c>
      <c r="S334" s="159">
        <v>0</v>
      </c>
      <c r="T334" s="160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61" t="s">
        <v>173</v>
      </c>
      <c r="AT334" s="161" t="s">
        <v>331</v>
      </c>
      <c r="AU334" s="161" t="s">
        <v>89</v>
      </c>
      <c r="AY334" s="18" t="s">
        <v>135</v>
      </c>
      <c r="BE334" s="162">
        <f>IF(N334="základní",J334,0)</f>
        <v>0</v>
      </c>
      <c r="BF334" s="162">
        <f>IF(N334="snížená",J334,0)</f>
        <v>0</v>
      </c>
      <c r="BG334" s="162">
        <f>IF(N334="zákl. přenesená",J334,0)</f>
        <v>0</v>
      </c>
      <c r="BH334" s="162">
        <f>IF(N334="sníž. přenesená",J334,0)</f>
        <v>0</v>
      </c>
      <c r="BI334" s="162">
        <f>IF(N334="nulová",J334,0)</f>
        <v>0</v>
      </c>
      <c r="BJ334" s="18" t="s">
        <v>87</v>
      </c>
      <c r="BK334" s="162">
        <f>ROUND(I334*H334,2)</f>
        <v>0</v>
      </c>
      <c r="BL334" s="18" t="s">
        <v>134</v>
      </c>
      <c r="BM334" s="161" t="s">
        <v>1031</v>
      </c>
    </row>
    <row r="335" spans="1:65" s="2" customFormat="1" ht="19.5">
      <c r="A335" s="33"/>
      <c r="B335" s="34"/>
      <c r="C335" s="33"/>
      <c r="D335" s="163" t="s">
        <v>143</v>
      </c>
      <c r="E335" s="33"/>
      <c r="F335" s="164" t="s">
        <v>1030</v>
      </c>
      <c r="G335" s="33"/>
      <c r="H335" s="33"/>
      <c r="I335" s="165"/>
      <c r="J335" s="33"/>
      <c r="K335" s="33"/>
      <c r="L335" s="34"/>
      <c r="M335" s="166"/>
      <c r="N335" s="167"/>
      <c r="O335" s="59"/>
      <c r="P335" s="59"/>
      <c r="Q335" s="59"/>
      <c r="R335" s="59"/>
      <c r="S335" s="59"/>
      <c r="T335" s="60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8" t="s">
        <v>143</v>
      </c>
      <c r="AU335" s="18" t="s">
        <v>89</v>
      </c>
    </row>
    <row r="336" spans="1:65" s="12" customFormat="1" ht="22.9" customHeight="1">
      <c r="B336" s="136"/>
      <c r="D336" s="137" t="s">
        <v>79</v>
      </c>
      <c r="E336" s="147" t="s">
        <v>645</v>
      </c>
      <c r="F336" s="147" t="s">
        <v>646</v>
      </c>
      <c r="I336" s="139"/>
      <c r="J336" s="148">
        <f>BK336</f>
        <v>0</v>
      </c>
      <c r="L336" s="136"/>
      <c r="M336" s="141"/>
      <c r="N336" s="142"/>
      <c r="O336" s="142"/>
      <c r="P336" s="143">
        <f>SUM(P337:P346)</f>
        <v>0</v>
      </c>
      <c r="Q336" s="142"/>
      <c r="R336" s="143">
        <f>SUM(R337:R346)</f>
        <v>0</v>
      </c>
      <c r="S336" s="142"/>
      <c r="T336" s="144">
        <f>SUM(T337:T346)</f>
        <v>0</v>
      </c>
      <c r="AR336" s="137" t="s">
        <v>87</v>
      </c>
      <c r="AT336" s="145" t="s">
        <v>79</v>
      </c>
      <c r="AU336" s="145" t="s">
        <v>87</v>
      </c>
      <c r="AY336" s="137" t="s">
        <v>135</v>
      </c>
      <c r="BK336" s="146">
        <f>SUM(BK337:BK346)</f>
        <v>0</v>
      </c>
    </row>
    <row r="337" spans="1:65" s="2" customFormat="1" ht="21.75" customHeight="1">
      <c r="A337" s="33"/>
      <c r="B337" s="149"/>
      <c r="C337" s="150" t="s">
        <v>519</v>
      </c>
      <c r="D337" s="150" t="s">
        <v>138</v>
      </c>
      <c r="E337" s="151" t="s">
        <v>648</v>
      </c>
      <c r="F337" s="152" t="s">
        <v>649</v>
      </c>
      <c r="G337" s="153" t="s">
        <v>317</v>
      </c>
      <c r="H337" s="154">
        <v>17.920000000000002</v>
      </c>
      <c r="I337" s="155"/>
      <c r="J337" s="156">
        <f>ROUND(I337*H337,2)</f>
        <v>0</v>
      </c>
      <c r="K337" s="152" t="s">
        <v>227</v>
      </c>
      <c r="L337" s="34"/>
      <c r="M337" s="157" t="s">
        <v>1</v>
      </c>
      <c r="N337" s="158" t="s">
        <v>45</v>
      </c>
      <c r="O337" s="59"/>
      <c r="P337" s="159">
        <f>O337*H337</f>
        <v>0</v>
      </c>
      <c r="Q337" s="159">
        <v>0</v>
      </c>
      <c r="R337" s="159">
        <f>Q337*H337</f>
        <v>0</v>
      </c>
      <c r="S337" s="159">
        <v>0</v>
      </c>
      <c r="T337" s="160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1" t="s">
        <v>134</v>
      </c>
      <c r="AT337" s="161" t="s">
        <v>138</v>
      </c>
      <c r="AU337" s="161" t="s">
        <v>89</v>
      </c>
      <c r="AY337" s="18" t="s">
        <v>135</v>
      </c>
      <c r="BE337" s="162">
        <f>IF(N337="základní",J337,0)</f>
        <v>0</v>
      </c>
      <c r="BF337" s="162">
        <f>IF(N337="snížená",J337,0)</f>
        <v>0</v>
      </c>
      <c r="BG337" s="162">
        <f>IF(N337="zákl. přenesená",J337,0)</f>
        <v>0</v>
      </c>
      <c r="BH337" s="162">
        <f>IF(N337="sníž. přenesená",J337,0)</f>
        <v>0</v>
      </c>
      <c r="BI337" s="162">
        <f>IF(N337="nulová",J337,0)</f>
        <v>0</v>
      </c>
      <c r="BJ337" s="18" t="s">
        <v>87</v>
      </c>
      <c r="BK337" s="162">
        <f>ROUND(I337*H337,2)</f>
        <v>0</v>
      </c>
      <c r="BL337" s="18" t="s">
        <v>134</v>
      </c>
      <c r="BM337" s="161" t="s">
        <v>1032</v>
      </c>
    </row>
    <row r="338" spans="1:65" s="2" customFormat="1" ht="19.5">
      <c r="A338" s="33"/>
      <c r="B338" s="34"/>
      <c r="C338" s="33"/>
      <c r="D338" s="163" t="s">
        <v>143</v>
      </c>
      <c r="E338" s="33"/>
      <c r="F338" s="164" t="s">
        <v>651</v>
      </c>
      <c r="G338" s="33"/>
      <c r="H338" s="33"/>
      <c r="I338" s="165"/>
      <c r="J338" s="33"/>
      <c r="K338" s="33"/>
      <c r="L338" s="34"/>
      <c r="M338" s="166"/>
      <c r="N338" s="167"/>
      <c r="O338" s="59"/>
      <c r="P338" s="59"/>
      <c r="Q338" s="59"/>
      <c r="R338" s="59"/>
      <c r="S338" s="59"/>
      <c r="T338" s="60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143</v>
      </c>
      <c r="AU338" s="18" t="s">
        <v>89</v>
      </c>
    </row>
    <row r="339" spans="1:65" s="2" customFormat="1" ht="24.2" customHeight="1">
      <c r="A339" s="33"/>
      <c r="B339" s="149"/>
      <c r="C339" s="150" t="s">
        <v>525</v>
      </c>
      <c r="D339" s="150" t="s">
        <v>138</v>
      </c>
      <c r="E339" s="151" t="s">
        <v>653</v>
      </c>
      <c r="F339" s="152" t="s">
        <v>654</v>
      </c>
      <c r="G339" s="153" t="s">
        <v>317</v>
      </c>
      <c r="H339" s="154">
        <v>609.28</v>
      </c>
      <c r="I339" s="155"/>
      <c r="J339" s="156">
        <f>ROUND(I339*H339,2)</f>
        <v>0</v>
      </c>
      <c r="K339" s="152" t="s">
        <v>227</v>
      </c>
      <c r="L339" s="34"/>
      <c r="M339" s="157" t="s">
        <v>1</v>
      </c>
      <c r="N339" s="158" t="s">
        <v>45</v>
      </c>
      <c r="O339" s="59"/>
      <c r="P339" s="159">
        <f>O339*H339</f>
        <v>0</v>
      </c>
      <c r="Q339" s="159">
        <v>0</v>
      </c>
      <c r="R339" s="159">
        <f>Q339*H339</f>
        <v>0</v>
      </c>
      <c r="S339" s="159">
        <v>0</v>
      </c>
      <c r="T339" s="160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1" t="s">
        <v>134</v>
      </c>
      <c r="AT339" s="161" t="s">
        <v>138</v>
      </c>
      <c r="AU339" s="161" t="s">
        <v>89</v>
      </c>
      <c r="AY339" s="18" t="s">
        <v>135</v>
      </c>
      <c r="BE339" s="162">
        <f>IF(N339="základní",J339,0)</f>
        <v>0</v>
      </c>
      <c r="BF339" s="162">
        <f>IF(N339="snížená",J339,0)</f>
        <v>0</v>
      </c>
      <c r="BG339" s="162">
        <f>IF(N339="zákl. přenesená",J339,0)</f>
        <v>0</v>
      </c>
      <c r="BH339" s="162">
        <f>IF(N339="sníž. přenesená",J339,0)</f>
        <v>0</v>
      </c>
      <c r="BI339" s="162">
        <f>IF(N339="nulová",J339,0)</f>
        <v>0</v>
      </c>
      <c r="BJ339" s="18" t="s">
        <v>87</v>
      </c>
      <c r="BK339" s="162">
        <f>ROUND(I339*H339,2)</f>
        <v>0</v>
      </c>
      <c r="BL339" s="18" t="s">
        <v>134</v>
      </c>
      <c r="BM339" s="161" t="s">
        <v>1033</v>
      </c>
    </row>
    <row r="340" spans="1:65" s="2" customFormat="1" ht="29.25">
      <c r="A340" s="33"/>
      <c r="B340" s="34"/>
      <c r="C340" s="33"/>
      <c r="D340" s="163" t="s">
        <v>143</v>
      </c>
      <c r="E340" s="33"/>
      <c r="F340" s="164" t="s">
        <v>656</v>
      </c>
      <c r="G340" s="33"/>
      <c r="H340" s="33"/>
      <c r="I340" s="165"/>
      <c r="J340" s="33"/>
      <c r="K340" s="33"/>
      <c r="L340" s="34"/>
      <c r="M340" s="166"/>
      <c r="N340" s="167"/>
      <c r="O340" s="59"/>
      <c r="P340" s="59"/>
      <c r="Q340" s="59"/>
      <c r="R340" s="59"/>
      <c r="S340" s="59"/>
      <c r="T340" s="60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143</v>
      </c>
      <c r="AU340" s="18" t="s">
        <v>89</v>
      </c>
    </row>
    <row r="341" spans="1:65" s="14" customFormat="1" ht="11.25">
      <c r="B341" s="179"/>
      <c r="D341" s="163" t="s">
        <v>230</v>
      </c>
      <c r="E341" s="180" t="s">
        <v>1</v>
      </c>
      <c r="F341" s="181" t="s">
        <v>1034</v>
      </c>
      <c r="H341" s="182">
        <v>609.28</v>
      </c>
      <c r="I341" s="183"/>
      <c r="L341" s="179"/>
      <c r="M341" s="184"/>
      <c r="N341" s="185"/>
      <c r="O341" s="185"/>
      <c r="P341" s="185"/>
      <c r="Q341" s="185"/>
      <c r="R341" s="185"/>
      <c r="S341" s="185"/>
      <c r="T341" s="186"/>
      <c r="AT341" s="180" t="s">
        <v>230</v>
      </c>
      <c r="AU341" s="180" t="s">
        <v>89</v>
      </c>
      <c r="AV341" s="14" t="s">
        <v>89</v>
      </c>
      <c r="AW341" s="14" t="s">
        <v>35</v>
      </c>
      <c r="AX341" s="14" t="s">
        <v>80</v>
      </c>
      <c r="AY341" s="180" t="s">
        <v>135</v>
      </c>
    </row>
    <row r="342" spans="1:65" s="15" customFormat="1" ht="11.25">
      <c r="B342" s="187"/>
      <c r="D342" s="163" t="s">
        <v>230</v>
      </c>
      <c r="E342" s="188" t="s">
        <v>1</v>
      </c>
      <c r="F342" s="189" t="s">
        <v>233</v>
      </c>
      <c r="H342" s="190">
        <v>609.28</v>
      </c>
      <c r="I342" s="191"/>
      <c r="L342" s="187"/>
      <c r="M342" s="192"/>
      <c r="N342" s="193"/>
      <c r="O342" s="193"/>
      <c r="P342" s="193"/>
      <c r="Q342" s="193"/>
      <c r="R342" s="193"/>
      <c r="S342" s="193"/>
      <c r="T342" s="194"/>
      <c r="AT342" s="188" t="s">
        <v>230</v>
      </c>
      <c r="AU342" s="188" t="s">
        <v>89</v>
      </c>
      <c r="AV342" s="15" t="s">
        <v>134</v>
      </c>
      <c r="AW342" s="15" t="s">
        <v>35</v>
      </c>
      <c r="AX342" s="15" t="s">
        <v>87</v>
      </c>
      <c r="AY342" s="188" t="s">
        <v>135</v>
      </c>
    </row>
    <row r="343" spans="1:65" s="2" customFormat="1" ht="33" customHeight="1">
      <c r="A343" s="33"/>
      <c r="B343" s="149"/>
      <c r="C343" s="150" t="s">
        <v>527</v>
      </c>
      <c r="D343" s="150" t="s">
        <v>138</v>
      </c>
      <c r="E343" s="151" t="s">
        <v>659</v>
      </c>
      <c r="F343" s="152" t="s">
        <v>660</v>
      </c>
      <c r="G343" s="153" t="s">
        <v>317</v>
      </c>
      <c r="H343" s="154">
        <v>6.32</v>
      </c>
      <c r="I343" s="155"/>
      <c r="J343" s="156">
        <f>ROUND(I343*H343,2)</f>
        <v>0</v>
      </c>
      <c r="K343" s="152" t="s">
        <v>227</v>
      </c>
      <c r="L343" s="34"/>
      <c r="M343" s="157" t="s">
        <v>1</v>
      </c>
      <c r="N343" s="158" t="s">
        <v>45</v>
      </c>
      <c r="O343" s="59"/>
      <c r="P343" s="159">
        <f>O343*H343</f>
        <v>0</v>
      </c>
      <c r="Q343" s="159">
        <v>0</v>
      </c>
      <c r="R343" s="159">
        <f>Q343*H343</f>
        <v>0</v>
      </c>
      <c r="S343" s="159">
        <v>0</v>
      </c>
      <c r="T343" s="160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1" t="s">
        <v>134</v>
      </c>
      <c r="AT343" s="161" t="s">
        <v>138</v>
      </c>
      <c r="AU343" s="161" t="s">
        <v>89</v>
      </c>
      <c r="AY343" s="18" t="s">
        <v>135</v>
      </c>
      <c r="BE343" s="162">
        <f>IF(N343="základní",J343,0)</f>
        <v>0</v>
      </c>
      <c r="BF343" s="162">
        <f>IF(N343="snížená",J343,0)</f>
        <v>0</v>
      </c>
      <c r="BG343" s="162">
        <f>IF(N343="zákl. přenesená",J343,0)</f>
        <v>0</v>
      </c>
      <c r="BH343" s="162">
        <f>IF(N343="sníž. přenesená",J343,0)</f>
        <v>0</v>
      </c>
      <c r="BI343" s="162">
        <f>IF(N343="nulová",J343,0)</f>
        <v>0</v>
      </c>
      <c r="BJ343" s="18" t="s">
        <v>87</v>
      </c>
      <c r="BK343" s="162">
        <f>ROUND(I343*H343,2)</f>
        <v>0</v>
      </c>
      <c r="BL343" s="18" t="s">
        <v>134</v>
      </c>
      <c r="BM343" s="161" t="s">
        <v>1035</v>
      </c>
    </row>
    <row r="344" spans="1:65" s="2" customFormat="1" ht="29.25">
      <c r="A344" s="33"/>
      <c r="B344" s="34"/>
      <c r="C344" s="33"/>
      <c r="D344" s="163" t="s">
        <v>143</v>
      </c>
      <c r="E344" s="33"/>
      <c r="F344" s="164" t="s">
        <v>662</v>
      </c>
      <c r="G344" s="33"/>
      <c r="H344" s="33"/>
      <c r="I344" s="165"/>
      <c r="J344" s="33"/>
      <c r="K344" s="33"/>
      <c r="L344" s="34"/>
      <c r="M344" s="166"/>
      <c r="N344" s="167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143</v>
      </c>
      <c r="AU344" s="18" t="s">
        <v>89</v>
      </c>
    </row>
    <row r="345" spans="1:65" s="2" customFormat="1" ht="24.2" customHeight="1">
      <c r="A345" s="33"/>
      <c r="B345" s="149"/>
      <c r="C345" s="150" t="s">
        <v>532</v>
      </c>
      <c r="D345" s="150" t="s">
        <v>138</v>
      </c>
      <c r="E345" s="151" t="s">
        <v>664</v>
      </c>
      <c r="F345" s="152" t="s">
        <v>665</v>
      </c>
      <c r="G345" s="153" t="s">
        <v>317</v>
      </c>
      <c r="H345" s="154">
        <v>11.6</v>
      </c>
      <c r="I345" s="155"/>
      <c r="J345" s="156">
        <f>ROUND(I345*H345,2)</f>
        <v>0</v>
      </c>
      <c r="K345" s="152" t="s">
        <v>227</v>
      </c>
      <c r="L345" s="34"/>
      <c r="M345" s="157" t="s">
        <v>1</v>
      </c>
      <c r="N345" s="158" t="s">
        <v>45</v>
      </c>
      <c r="O345" s="59"/>
      <c r="P345" s="159">
        <f>O345*H345</f>
        <v>0</v>
      </c>
      <c r="Q345" s="159">
        <v>0</v>
      </c>
      <c r="R345" s="159">
        <f>Q345*H345</f>
        <v>0</v>
      </c>
      <c r="S345" s="159">
        <v>0</v>
      </c>
      <c r="T345" s="160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1" t="s">
        <v>134</v>
      </c>
      <c r="AT345" s="161" t="s">
        <v>138</v>
      </c>
      <c r="AU345" s="161" t="s">
        <v>89</v>
      </c>
      <c r="AY345" s="18" t="s">
        <v>135</v>
      </c>
      <c r="BE345" s="162">
        <f>IF(N345="základní",J345,0)</f>
        <v>0</v>
      </c>
      <c r="BF345" s="162">
        <f>IF(N345="snížená",J345,0)</f>
        <v>0</v>
      </c>
      <c r="BG345" s="162">
        <f>IF(N345="zákl. přenesená",J345,0)</f>
        <v>0</v>
      </c>
      <c r="BH345" s="162">
        <f>IF(N345="sníž. přenesená",J345,0)</f>
        <v>0</v>
      </c>
      <c r="BI345" s="162">
        <f>IF(N345="nulová",J345,0)</f>
        <v>0</v>
      </c>
      <c r="BJ345" s="18" t="s">
        <v>87</v>
      </c>
      <c r="BK345" s="162">
        <f>ROUND(I345*H345,2)</f>
        <v>0</v>
      </c>
      <c r="BL345" s="18" t="s">
        <v>134</v>
      </c>
      <c r="BM345" s="161" t="s">
        <v>1036</v>
      </c>
    </row>
    <row r="346" spans="1:65" s="2" customFormat="1" ht="29.25">
      <c r="A346" s="33"/>
      <c r="B346" s="34"/>
      <c r="C346" s="33"/>
      <c r="D346" s="163" t="s">
        <v>143</v>
      </c>
      <c r="E346" s="33"/>
      <c r="F346" s="164" t="s">
        <v>667</v>
      </c>
      <c r="G346" s="33"/>
      <c r="H346" s="33"/>
      <c r="I346" s="165"/>
      <c r="J346" s="33"/>
      <c r="K346" s="33"/>
      <c r="L346" s="34"/>
      <c r="M346" s="166"/>
      <c r="N346" s="167"/>
      <c r="O346" s="59"/>
      <c r="P346" s="59"/>
      <c r="Q346" s="59"/>
      <c r="R346" s="59"/>
      <c r="S346" s="59"/>
      <c r="T346" s="60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143</v>
      </c>
      <c r="AU346" s="18" t="s">
        <v>89</v>
      </c>
    </row>
    <row r="347" spans="1:65" s="12" customFormat="1" ht="22.9" customHeight="1">
      <c r="B347" s="136"/>
      <c r="D347" s="137" t="s">
        <v>79</v>
      </c>
      <c r="E347" s="147" t="s">
        <v>670</v>
      </c>
      <c r="F347" s="147" t="s">
        <v>671</v>
      </c>
      <c r="I347" s="139"/>
      <c r="J347" s="148">
        <f>BK347</f>
        <v>0</v>
      </c>
      <c r="L347" s="136"/>
      <c r="M347" s="141"/>
      <c r="N347" s="142"/>
      <c r="O347" s="142"/>
      <c r="P347" s="143">
        <f>SUM(P348:P349)</f>
        <v>0</v>
      </c>
      <c r="Q347" s="142"/>
      <c r="R347" s="143">
        <f>SUM(R348:R349)</f>
        <v>0</v>
      </c>
      <c r="S347" s="142"/>
      <c r="T347" s="144">
        <f>SUM(T348:T349)</f>
        <v>0</v>
      </c>
      <c r="AR347" s="137" t="s">
        <v>87</v>
      </c>
      <c r="AT347" s="145" t="s">
        <v>79</v>
      </c>
      <c r="AU347" s="145" t="s">
        <v>87</v>
      </c>
      <c r="AY347" s="137" t="s">
        <v>135</v>
      </c>
      <c r="BK347" s="146">
        <f>SUM(BK348:BK349)</f>
        <v>0</v>
      </c>
    </row>
    <row r="348" spans="1:65" s="2" customFormat="1" ht="33" customHeight="1">
      <c r="A348" s="33"/>
      <c r="B348" s="149"/>
      <c r="C348" s="150" t="s">
        <v>537</v>
      </c>
      <c r="D348" s="150" t="s">
        <v>138</v>
      </c>
      <c r="E348" s="151" t="s">
        <v>1037</v>
      </c>
      <c r="F348" s="152" t="s">
        <v>1038</v>
      </c>
      <c r="G348" s="153" t="s">
        <v>317</v>
      </c>
      <c r="H348" s="154">
        <v>1038.6990000000001</v>
      </c>
      <c r="I348" s="155"/>
      <c r="J348" s="156">
        <f>ROUND(I348*H348,2)</f>
        <v>0</v>
      </c>
      <c r="K348" s="152" t="s">
        <v>227</v>
      </c>
      <c r="L348" s="34"/>
      <c r="M348" s="157" t="s">
        <v>1</v>
      </c>
      <c r="N348" s="158" t="s">
        <v>45</v>
      </c>
      <c r="O348" s="59"/>
      <c r="P348" s="159">
        <f>O348*H348</f>
        <v>0</v>
      </c>
      <c r="Q348" s="159">
        <v>0</v>
      </c>
      <c r="R348" s="159">
        <f>Q348*H348</f>
        <v>0</v>
      </c>
      <c r="S348" s="159">
        <v>0</v>
      </c>
      <c r="T348" s="160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1" t="s">
        <v>134</v>
      </c>
      <c r="AT348" s="161" t="s">
        <v>138</v>
      </c>
      <c r="AU348" s="161" t="s">
        <v>89</v>
      </c>
      <c r="AY348" s="18" t="s">
        <v>135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18" t="s">
        <v>87</v>
      </c>
      <c r="BK348" s="162">
        <f>ROUND(I348*H348,2)</f>
        <v>0</v>
      </c>
      <c r="BL348" s="18" t="s">
        <v>134</v>
      </c>
      <c r="BM348" s="161" t="s">
        <v>1039</v>
      </c>
    </row>
    <row r="349" spans="1:65" s="2" customFormat="1" ht="29.25">
      <c r="A349" s="33"/>
      <c r="B349" s="34"/>
      <c r="C349" s="33"/>
      <c r="D349" s="163" t="s">
        <v>143</v>
      </c>
      <c r="E349" s="33"/>
      <c r="F349" s="164" t="s">
        <v>1040</v>
      </c>
      <c r="G349" s="33"/>
      <c r="H349" s="33"/>
      <c r="I349" s="165"/>
      <c r="J349" s="33"/>
      <c r="K349" s="33"/>
      <c r="L349" s="34"/>
      <c r="M349" s="168"/>
      <c r="N349" s="169"/>
      <c r="O349" s="170"/>
      <c r="P349" s="170"/>
      <c r="Q349" s="170"/>
      <c r="R349" s="170"/>
      <c r="S349" s="170"/>
      <c r="T349" s="171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8" t="s">
        <v>143</v>
      </c>
      <c r="AU349" s="18" t="s">
        <v>89</v>
      </c>
    </row>
    <row r="350" spans="1:65" s="2" customFormat="1" ht="6.95" customHeight="1">
      <c r="A350" s="33"/>
      <c r="B350" s="48"/>
      <c r="C350" s="49"/>
      <c r="D350" s="49"/>
      <c r="E350" s="49"/>
      <c r="F350" s="49"/>
      <c r="G350" s="49"/>
      <c r="H350" s="49"/>
      <c r="I350" s="49"/>
      <c r="J350" s="49"/>
      <c r="K350" s="49"/>
      <c r="L350" s="34"/>
      <c r="M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</row>
  </sheetData>
  <autoFilter ref="C126:K349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VRN - Vedlejší a ostatní ...</vt:lpstr>
      <vt:lpstr>01 - Architektonicko-stav...</vt:lpstr>
      <vt:lpstr>IO-01 - Terénní úpravy</vt:lpstr>
      <vt:lpstr>'01 - Architektonicko-stav...'!Názvy_tisku</vt:lpstr>
      <vt:lpstr>'IO-01 - Terénní úpravy'!Názvy_tisku</vt:lpstr>
      <vt:lpstr>'Rekapitulace stavby'!Názvy_tisku</vt:lpstr>
      <vt:lpstr>'VRN - Vedlejší a ostatní ...'!Názvy_tisku</vt:lpstr>
      <vt:lpstr>'01 - Architektonicko-stav...'!Oblast_tisku</vt:lpstr>
      <vt:lpstr>'IO-01 - Terénní úpravy'!Oblast_tisku</vt:lpstr>
      <vt:lpstr>'Rekapitulace stavby'!Oblast_tisku</vt:lpstr>
      <vt:lpstr>'VRN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k-36\k_36</dc:creator>
  <cp:lastModifiedBy>Morský Petr</cp:lastModifiedBy>
  <dcterms:created xsi:type="dcterms:W3CDTF">2023-03-30T05:00:51Z</dcterms:created>
  <dcterms:modified xsi:type="dcterms:W3CDTF">2023-04-03T04:38:20Z</dcterms:modified>
</cp:coreProperties>
</file>